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13"/>
  <workbookPr/>
  <mc:AlternateContent xmlns:mc="http://schemas.openxmlformats.org/markup-compatibility/2006">
    <mc:Choice Requires="x15">
      <x15ac:absPath xmlns:x15ac="http://schemas.microsoft.com/office/spreadsheetml/2010/11/ac" url="/Volumes/GoogleDrive/Shared drives/Accounts/Innocent/INN006 - 2020 Work/2. Hero Programme/Checklist templates and development/Manufacturing template/"/>
    </mc:Choice>
  </mc:AlternateContent>
  <xr:revisionPtr revIDLastSave="0" documentId="8_{057AC0AE-0385-4CA6-A5F1-473BF57A1377}" xr6:coauthVersionLast="47" xr6:coauthVersionMax="47" xr10:uidLastSave="{00000000-0000-0000-0000-000000000000}"/>
  <workbookProtection workbookAlgorithmName="SHA-512" workbookHashValue="coOM0VOsXbmMHQ02a7zQZ9BnQ33QlCOwY9tDL9pqXuuasQa91e1G7LykfXoSuDnY0JjncK57lrH90dtlX60G9g==" workbookSaltValue="LRs1dy3R+BdqnW8KJSlnRQ==" workbookSpinCount="100000" lockStructure="1"/>
  <bookViews>
    <workbookView xWindow="2360" yWindow="460" windowWidth="32480" windowHeight="18000" tabRatio="761" xr2:uid="{00000000-000D-0000-FFFF-FFFF00000000}"/>
  </bookViews>
  <sheets>
    <sheet name="About you" sheetId="8" r:id="rId1"/>
    <sheet name="Sustainability management" sheetId="13" r:id="rId2"/>
    <sheet name="Energy &amp; GHG" sheetId="18" r:id="rId3"/>
    <sheet name="Water" sheetId="19" r:id="rId4"/>
    <sheet name=" Waste &amp; Resources" sheetId="20" r:id="rId5"/>
    <sheet name="Dude score" sheetId="23" r:id="rId6"/>
    <sheet name="Power BI" sheetId="24" state="hidden" r:id="rId7"/>
    <sheet name="Lists" sheetId="14" state="hidden" r:id="rId8"/>
  </sheets>
  <definedNames>
    <definedName name="empty">Lists!$J$5</definedName>
    <definedName name="onedude">Lists!$J$2</definedName>
    <definedName name="Picture">INDIRECT(#REF!)</definedName>
    <definedName name="Picture2" localSheetId="4">INDIRECT(' Waste &amp; Resources'!$I$3)</definedName>
    <definedName name="Picture2" localSheetId="2">INDIRECT('Energy &amp; GHG'!$I$3)</definedName>
    <definedName name="Picture2" localSheetId="3">INDIRECT(Water!$I$3)</definedName>
    <definedName name="Picture2" comment="Does dudes for Susty man sheet">INDIRECT('Sustainability management'!#REF!)</definedName>
    <definedName name="Picture3" comment="Does dudes for water">INDIRECT(#REF!)</definedName>
    <definedName name="Picture4" comment="Does dudes for Waste">INDIRECT(#REF!)</definedName>
    <definedName name="Picture5" comment="does dudes for overall ">INDIRECT(#REF!)</definedName>
    <definedName name="threedude">Lists!$J$4</definedName>
    <definedName name="twodude">Lists!$J$3</definedName>
    <definedName name="zerodude">Lists!$J$1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8" l="1"/>
  <c r="I13" i="18"/>
  <c r="C14" i="24" l="1"/>
  <c r="D14" i="24"/>
  <c r="E14" i="24"/>
  <c r="F14" i="24"/>
  <c r="G14" i="24"/>
  <c r="C15" i="24"/>
  <c r="D15" i="24"/>
  <c r="E15" i="24"/>
  <c r="F15" i="24"/>
  <c r="G15" i="24"/>
  <c r="J14" i="18" l="1"/>
  <c r="M14" i="23" l="1"/>
  <c r="M13" i="23" s="1"/>
  <c r="M15" i="23"/>
  <c r="M16" i="23"/>
  <c r="M17" i="23"/>
  <c r="M18" i="23"/>
  <c r="M19" i="23"/>
  <c r="M20" i="23"/>
  <c r="M21" i="23"/>
  <c r="M23" i="23"/>
  <c r="M22" i="23" s="1"/>
  <c r="M24" i="23"/>
  <c r="M25" i="23"/>
  <c r="M26" i="23"/>
  <c r="M31" i="23" s="1"/>
  <c r="M27" i="23"/>
  <c r="M28" i="23"/>
  <c r="M29" i="23"/>
  <c r="M30" i="23"/>
  <c r="B3" i="24" l="1"/>
  <c r="B4" i="24"/>
  <c r="B5" i="24"/>
  <c r="B6" i="24"/>
  <c r="B7" i="24"/>
  <c r="B8" i="24"/>
  <c r="B9" i="24"/>
  <c r="B10" i="24"/>
  <c r="B11" i="24"/>
  <c r="B12" i="24"/>
  <c r="B13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2" i="24"/>
  <c r="A3" i="24"/>
  <c r="A4" i="24"/>
  <c r="A5" i="24"/>
  <c r="A6" i="24"/>
  <c r="A7" i="24"/>
  <c r="A8" i="24"/>
  <c r="A9" i="24"/>
  <c r="A10" i="24"/>
  <c r="A11" i="24"/>
  <c r="A12" i="24"/>
  <c r="A13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2" i="24"/>
  <c r="J17" i="13" l="1"/>
  <c r="D64" i="24" l="1"/>
  <c r="D65" i="24"/>
  <c r="D63" i="24"/>
  <c r="D59" i="24"/>
  <c r="D60" i="24"/>
  <c r="D61" i="24"/>
  <c r="D62" i="24"/>
  <c r="D58" i="24"/>
  <c r="D56" i="24"/>
  <c r="D57" i="24"/>
  <c r="D55" i="24"/>
  <c r="C63" i="24"/>
  <c r="E63" i="24"/>
  <c r="F63" i="24"/>
  <c r="G63" i="24"/>
  <c r="C64" i="24"/>
  <c r="E64" i="24"/>
  <c r="F64" i="24"/>
  <c r="G64" i="24"/>
  <c r="C65" i="24"/>
  <c r="E65" i="24"/>
  <c r="F65" i="24"/>
  <c r="G65" i="24"/>
  <c r="C52" i="24"/>
  <c r="D52" i="24"/>
  <c r="E52" i="24"/>
  <c r="F52" i="24"/>
  <c r="G52" i="24"/>
  <c r="C53" i="24"/>
  <c r="D53" i="24"/>
  <c r="E53" i="24"/>
  <c r="F53" i="24"/>
  <c r="G53" i="24"/>
  <c r="C54" i="24"/>
  <c r="D54" i="24"/>
  <c r="E54" i="24"/>
  <c r="F54" i="24"/>
  <c r="G54" i="24"/>
  <c r="C55" i="24"/>
  <c r="E55" i="24"/>
  <c r="F55" i="24"/>
  <c r="G55" i="24"/>
  <c r="C56" i="24"/>
  <c r="E56" i="24"/>
  <c r="F56" i="24"/>
  <c r="G56" i="24"/>
  <c r="C57" i="24"/>
  <c r="E57" i="24"/>
  <c r="F57" i="24"/>
  <c r="G57" i="24"/>
  <c r="C58" i="24"/>
  <c r="E58" i="24"/>
  <c r="F58" i="24"/>
  <c r="G58" i="24"/>
  <c r="C59" i="24"/>
  <c r="E59" i="24"/>
  <c r="F59" i="24"/>
  <c r="G59" i="24"/>
  <c r="C60" i="24"/>
  <c r="E60" i="24"/>
  <c r="F60" i="24"/>
  <c r="G60" i="24"/>
  <c r="C61" i="24"/>
  <c r="E61" i="24"/>
  <c r="F61" i="24"/>
  <c r="G61" i="24"/>
  <c r="C62" i="24"/>
  <c r="E62" i="24"/>
  <c r="F62" i="24"/>
  <c r="G62" i="24"/>
  <c r="G51" i="24"/>
  <c r="F51" i="24"/>
  <c r="E51" i="24"/>
  <c r="D51" i="24"/>
  <c r="C51" i="24"/>
  <c r="C50" i="24"/>
  <c r="D48" i="24"/>
  <c r="D49" i="24"/>
  <c r="D50" i="24"/>
  <c r="D47" i="24"/>
  <c r="D43" i="24"/>
  <c r="D44" i="24"/>
  <c r="D45" i="24"/>
  <c r="D46" i="24"/>
  <c r="C39" i="24"/>
  <c r="D39" i="24"/>
  <c r="E39" i="24"/>
  <c r="F39" i="24"/>
  <c r="G39" i="24"/>
  <c r="C40" i="24"/>
  <c r="D40" i="24"/>
  <c r="E40" i="24"/>
  <c r="F40" i="24"/>
  <c r="G40" i="24"/>
  <c r="C41" i="24"/>
  <c r="D41" i="24"/>
  <c r="E41" i="24"/>
  <c r="F41" i="24"/>
  <c r="G41" i="24"/>
  <c r="C42" i="24"/>
  <c r="D42" i="24"/>
  <c r="E42" i="24"/>
  <c r="F42" i="24"/>
  <c r="G42" i="24"/>
  <c r="C43" i="24"/>
  <c r="E43" i="24"/>
  <c r="F43" i="24"/>
  <c r="G43" i="24"/>
  <c r="C44" i="24"/>
  <c r="E44" i="24"/>
  <c r="F44" i="24"/>
  <c r="G44" i="24"/>
  <c r="C45" i="24"/>
  <c r="E45" i="24"/>
  <c r="F45" i="24"/>
  <c r="G45" i="24"/>
  <c r="C46" i="24"/>
  <c r="E46" i="24"/>
  <c r="F46" i="24"/>
  <c r="G46" i="24"/>
  <c r="C47" i="24"/>
  <c r="E47" i="24"/>
  <c r="F47" i="24"/>
  <c r="G47" i="24"/>
  <c r="C48" i="24"/>
  <c r="E48" i="24"/>
  <c r="F48" i="24"/>
  <c r="G48" i="24"/>
  <c r="C49" i="24"/>
  <c r="E49" i="24"/>
  <c r="F49" i="24"/>
  <c r="G49" i="24"/>
  <c r="E50" i="24"/>
  <c r="F50" i="24"/>
  <c r="G50" i="24"/>
  <c r="G38" i="24"/>
  <c r="F38" i="24"/>
  <c r="E38" i="24"/>
  <c r="D38" i="24"/>
  <c r="C38" i="24"/>
  <c r="D31" i="24"/>
  <c r="D32" i="24"/>
  <c r="D33" i="24"/>
  <c r="D34" i="24"/>
  <c r="D35" i="24"/>
  <c r="D36" i="24"/>
  <c r="D37" i="24"/>
  <c r="D30" i="24"/>
  <c r="D27" i="24"/>
  <c r="D28" i="24"/>
  <c r="D29" i="24"/>
  <c r="D26" i="24"/>
  <c r="C20" i="24"/>
  <c r="D20" i="24"/>
  <c r="E20" i="24"/>
  <c r="F20" i="24"/>
  <c r="G20" i="24"/>
  <c r="C21" i="24"/>
  <c r="D21" i="24"/>
  <c r="E21" i="24"/>
  <c r="F21" i="24"/>
  <c r="G21" i="24"/>
  <c r="C22" i="24"/>
  <c r="D22" i="24"/>
  <c r="E22" i="24"/>
  <c r="F22" i="24"/>
  <c r="G22" i="24"/>
  <c r="C23" i="24"/>
  <c r="D23" i="24"/>
  <c r="E23" i="24"/>
  <c r="F23" i="24"/>
  <c r="G23" i="24"/>
  <c r="C24" i="24"/>
  <c r="D24" i="24"/>
  <c r="E24" i="24"/>
  <c r="F24" i="24"/>
  <c r="G24" i="24"/>
  <c r="C25" i="24"/>
  <c r="D25" i="24"/>
  <c r="E25" i="24"/>
  <c r="F25" i="24"/>
  <c r="G25" i="24"/>
  <c r="C26" i="24"/>
  <c r="E26" i="24"/>
  <c r="F26" i="24"/>
  <c r="G26" i="24"/>
  <c r="C27" i="24"/>
  <c r="E27" i="24"/>
  <c r="F27" i="24"/>
  <c r="G27" i="24"/>
  <c r="C28" i="24"/>
  <c r="E28" i="24"/>
  <c r="F28" i="24"/>
  <c r="G28" i="24"/>
  <c r="C29" i="24"/>
  <c r="E29" i="24"/>
  <c r="F29" i="24"/>
  <c r="G29" i="24"/>
  <c r="C30" i="24"/>
  <c r="E30" i="24"/>
  <c r="F30" i="24"/>
  <c r="G30" i="24"/>
  <c r="C31" i="24"/>
  <c r="E31" i="24"/>
  <c r="F31" i="24"/>
  <c r="G31" i="24"/>
  <c r="C32" i="24"/>
  <c r="E32" i="24"/>
  <c r="F32" i="24"/>
  <c r="G32" i="24"/>
  <c r="C33" i="24"/>
  <c r="E33" i="24"/>
  <c r="F33" i="24"/>
  <c r="G33" i="24"/>
  <c r="C34" i="24"/>
  <c r="E34" i="24"/>
  <c r="F34" i="24"/>
  <c r="G34" i="24"/>
  <c r="C35" i="24"/>
  <c r="E35" i="24"/>
  <c r="F35" i="24"/>
  <c r="G35" i="24"/>
  <c r="C36" i="24"/>
  <c r="E36" i="24"/>
  <c r="F36" i="24"/>
  <c r="G36" i="24"/>
  <c r="C37" i="24"/>
  <c r="E37" i="24"/>
  <c r="F37" i="24"/>
  <c r="G37" i="24"/>
  <c r="E19" i="24"/>
  <c r="G19" i="24"/>
  <c r="F19" i="24"/>
  <c r="C19" i="24"/>
  <c r="D19" i="24"/>
  <c r="C18" i="24"/>
  <c r="D17" i="24"/>
  <c r="D18" i="24"/>
  <c r="D16" i="24"/>
  <c r="C16" i="24"/>
  <c r="E16" i="24"/>
  <c r="F16" i="24"/>
  <c r="G16" i="24"/>
  <c r="C17" i="24"/>
  <c r="E17" i="24"/>
  <c r="F17" i="24"/>
  <c r="G17" i="24"/>
  <c r="E18" i="24"/>
  <c r="F18" i="24"/>
  <c r="G18" i="24"/>
  <c r="D11" i="24"/>
  <c r="D12" i="24"/>
  <c r="D13" i="24"/>
  <c r="D10" i="24"/>
  <c r="D7" i="24"/>
  <c r="D8" i="24"/>
  <c r="D9" i="24"/>
  <c r="D6" i="24"/>
  <c r="C6" i="24"/>
  <c r="E6" i="24"/>
  <c r="F6" i="24"/>
  <c r="G6" i="24"/>
  <c r="C7" i="24"/>
  <c r="E7" i="24"/>
  <c r="F7" i="24"/>
  <c r="G7" i="24"/>
  <c r="C8" i="24"/>
  <c r="E8" i="24"/>
  <c r="F8" i="24"/>
  <c r="G8" i="24"/>
  <c r="C9" i="24"/>
  <c r="E9" i="24"/>
  <c r="F9" i="24"/>
  <c r="G9" i="24"/>
  <c r="C10" i="24"/>
  <c r="E10" i="24"/>
  <c r="F10" i="24"/>
  <c r="G10" i="24"/>
  <c r="C11" i="24"/>
  <c r="E11" i="24"/>
  <c r="F11" i="24"/>
  <c r="G11" i="24"/>
  <c r="C12" i="24"/>
  <c r="E12" i="24"/>
  <c r="F12" i="24"/>
  <c r="G12" i="24"/>
  <c r="C13" i="24"/>
  <c r="E13" i="24"/>
  <c r="F13" i="24"/>
  <c r="G13" i="24"/>
  <c r="C3" i="24" l="1"/>
  <c r="D3" i="24"/>
  <c r="E3" i="24"/>
  <c r="F3" i="24"/>
  <c r="G3" i="24"/>
  <c r="C4" i="24"/>
  <c r="D4" i="24"/>
  <c r="E4" i="24"/>
  <c r="F4" i="24"/>
  <c r="G4" i="24"/>
  <c r="C5" i="24"/>
  <c r="D5" i="24"/>
  <c r="E5" i="24"/>
  <c r="F5" i="24"/>
  <c r="G5" i="24"/>
  <c r="G2" i="24"/>
  <c r="F2" i="24"/>
  <c r="E2" i="24"/>
  <c r="D2" i="24"/>
  <c r="C2" i="24"/>
  <c r="G23" i="13" l="1"/>
  <c r="G22" i="13"/>
  <c r="G18" i="20" l="1"/>
  <c r="G23" i="20"/>
  <c r="I23" i="13"/>
  <c r="I22" i="13"/>
  <c r="G9" i="13"/>
  <c r="G11" i="13"/>
  <c r="G12" i="13"/>
  <c r="G27" i="13"/>
  <c r="G25" i="18"/>
  <c r="G24" i="18"/>
  <c r="G23" i="18"/>
  <c r="G21" i="18"/>
  <c r="G19" i="18"/>
  <c r="G18" i="18"/>
  <c r="G17" i="18"/>
  <c r="G16" i="18"/>
  <c r="G14" i="18"/>
  <c r="G13" i="18"/>
  <c r="G12" i="18"/>
  <c r="G11" i="18"/>
  <c r="G10" i="18"/>
  <c r="G9" i="18"/>
  <c r="G8" i="18"/>
  <c r="G10" i="19"/>
  <c r="G9" i="19"/>
  <c r="G8" i="19"/>
  <c r="G7" i="19"/>
  <c r="G13" i="19"/>
  <c r="G14" i="19"/>
  <c r="G15" i="19"/>
  <c r="G16" i="19"/>
  <c r="G18" i="19"/>
  <c r="G19" i="19"/>
  <c r="G14" i="20"/>
  <c r="G10" i="20"/>
  <c r="G9" i="20"/>
  <c r="G8" i="20"/>
  <c r="G7" i="20"/>
  <c r="G19" i="20"/>
  <c r="G22" i="20"/>
  <c r="G13" i="20"/>
  <c r="I23" i="18"/>
  <c r="I24" i="18"/>
  <c r="I25" i="18"/>
  <c r="I11" i="18"/>
  <c r="K17" i="20"/>
  <c r="H59" i="24" s="1"/>
  <c r="K19" i="19"/>
  <c r="H48" i="24" s="1"/>
  <c r="K10" i="19"/>
  <c r="H41" i="24" s="1"/>
  <c r="J22" i="18"/>
  <c r="H31" i="24" s="1"/>
  <c r="J27" i="18"/>
  <c r="H36" i="24" s="1"/>
  <c r="J9" i="18"/>
  <c r="H20" i="24" s="1"/>
  <c r="J17" i="18"/>
  <c r="J16" i="18"/>
  <c r="H26" i="24" s="1"/>
  <c r="G15" i="13"/>
  <c r="H27" i="24" l="1"/>
  <c r="K14" i="19"/>
  <c r="J14" i="13"/>
  <c r="J28" i="13"/>
  <c r="J27" i="13"/>
  <c r="J28" i="18"/>
  <c r="J26" i="18"/>
  <c r="J25" i="18"/>
  <c r="J24" i="18"/>
  <c r="J23" i="18"/>
  <c r="J21" i="18"/>
  <c r="J13" i="18"/>
  <c r="J12" i="18"/>
  <c r="K21" i="19"/>
  <c r="K7" i="20"/>
  <c r="K24" i="20"/>
  <c r="K12" i="20"/>
  <c r="K13" i="20"/>
  <c r="K23" i="20"/>
  <c r="K22" i="20"/>
  <c r="K20" i="20"/>
  <c r="K19" i="20"/>
  <c r="K18" i="20"/>
  <c r="K16" i="20"/>
  <c r="K14" i="20"/>
  <c r="K10" i="20"/>
  <c r="K9" i="20"/>
  <c r="K8" i="20"/>
  <c r="K20" i="19"/>
  <c r="K18" i="19"/>
  <c r="K16" i="19"/>
  <c r="K15" i="19"/>
  <c r="K13" i="19"/>
  <c r="K11" i="19"/>
  <c r="K9" i="19"/>
  <c r="K8" i="19"/>
  <c r="K7" i="19"/>
  <c r="J8" i="19"/>
  <c r="J19" i="18"/>
  <c r="N20" i="23" s="1"/>
  <c r="O20" i="23" s="1"/>
  <c r="J18" i="18"/>
  <c r="J11" i="18"/>
  <c r="J10" i="18"/>
  <c r="J8" i="18"/>
  <c r="J26" i="13"/>
  <c r="J20" i="13"/>
  <c r="J24" i="13"/>
  <c r="H15" i="24" s="1"/>
  <c r="J23" i="13"/>
  <c r="H14" i="24" s="1"/>
  <c r="J22" i="13"/>
  <c r="J21" i="13"/>
  <c r="J19" i="13"/>
  <c r="J16" i="13"/>
  <c r="J15" i="13"/>
  <c r="J12" i="13"/>
  <c r="J11" i="13"/>
  <c r="J10" i="13"/>
  <c r="J9" i="13"/>
  <c r="J13" i="20"/>
  <c r="J12" i="20"/>
  <c r="J24" i="20"/>
  <c r="J23" i="20"/>
  <c r="J22" i="20"/>
  <c r="J20" i="20"/>
  <c r="J19" i="20"/>
  <c r="J18" i="20"/>
  <c r="J17" i="20"/>
  <c r="J16" i="20"/>
  <c r="J14" i="20"/>
  <c r="J7" i="20"/>
  <c r="J10" i="20"/>
  <c r="J9" i="20"/>
  <c r="J8" i="20"/>
  <c r="J19" i="19"/>
  <c r="J21" i="19"/>
  <c r="J20" i="19"/>
  <c r="J18" i="19"/>
  <c r="J14" i="19"/>
  <c r="J16" i="19"/>
  <c r="J15" i="19"/>
  <c r="J13" i="19"/>
  <c r="J9" i="19"/>
  <c r="J10" i="19"/>
  <c r="J11" i="19"/>
  <c r="J7" i="19"/>
  <c r="I8" i="18"/>
  <c r="I28" i="18"/>
  <c r="I27" i="18"/>
  <c r="I26" i="18"/>
  <c r="I22" i="18"/>
  <c r="I21" i="18"/>
  <c r="I19" i="18"/>
  <c r="I18" i="18"/>
  <c r="I17" i="18"/>
  <c r="I16" i="18"/>
  <c r="I14" i="18"/>
  <c r="I10" i="18"/>
  <c r="I9" i="18"/>
  <c r="I28" i="13"/>
  <c r="I27" i="13"/>
  <c r="I26" i="13"/>
  <c r="I24" i="13"/>
  <c r="I21" i="13"/>
  <c r="I20" i="13"/>
  <c r="I19" i="13"/>
  <c r="I17" i="13"/>
  <c r="I16" i="13"/>
  <c r="I15" i="13"/>
  <c r="I14" i="13"/>
  <c r="I11" i="13"/>
  <c r="I12" i="13"/>
  <c r="I10" i="13"/>
  <c r="I9" i="13"/>
  <c r="N30" i="23" l="1"/>
  <c r="O30" i="23" s="1"/>
  <c r="N29" i="23"/>
  <c r="O29" i="23" s="1"/>
  <c r="N28" i="23"/>
  <c r="O28" i="23" s="1"/>
  <c r="N27" i="23"/>
  <c r="O27" i="23" s="1"/>
  <c r="N25" i="23"/>
  <c r="O25" i="23" s="1"/>
  <c r="N24" i="23"/>
  <c r="O24" i="23" s="1"/>
  <c r="N23" i="23"/>
  <c r="O23" i="23" s="1"/>
  <c r="N17" i="23"/>
  <c r="O17" i="23" s="1"/>
  <c r="N16" i="23"/>
  <c r="O16" i="23" s="1"/>
  <c r="N15" i="23"/>
  <c r="O15" i="23" s="1"/>
  <c r="N14" i="23"/>
  <c r="O14" i="23" s="1"/>
  <c r="N21" i="23"/>
  <c r="O21" i="23" s="1"/>
  <c r="N19" i="23"/>
  <c r="H57" i="24"/>
  <c r="H58" i="24"/>
  <c r="H60" i="24"/>
  <c r="H56" i="24"/>
  <c r="H61" i="24"/>
  <c r="H62" i="24"/>
  <c r="H63" i="24"/>
  <c r="H55" i="24"/>
  <c r="H54" i="24"/>
  <c r="H53" i="24"/>
  <c r="H65" i="24"/>
  <c r="H64" i="24"/>
  <c r="H50" i="24"/>
  <c r="H49" i="24"/>
  <c r="H47" i="24"/>
  <c r="H46" i="24"/>
  <c r="H45" i="24"/>
  <c r="H44" i="24"/>
  <c r="H43" i="24"/>
  <c r="H42" i="24"/>
  <c r="H40" i="24"/>
  <c r="H37" i="24"/>
  <c r="H35" i="24"/>
  <c r="H34" i="24"/>
  <c r="H33" i="24"/>
  <c r="H32" i="24"/>
  <c r="H30" i="24"/>
  <c r="H29" i="24"/>
  <c r="H28" i="24"/>
  <c r="H25" i="24"/>
  <c r="H24" i="24"/>
  <c r="H23" i="24"/>
  <c r="H22" i="24"/>
  <c r="H21" i="24"/>
  <c r="H18" i="24"/>
  <c r="H17" i="24"/>
  <c r="H16" i="24"/>
  <c r="H11" i="24"/>
  <c r="H10" i="24"/>
  <c r="H9" i="24"/>
  <c r="H8" i="24"/>
  <c r="H7" i="24"/>
  <c r="H6" i="24"/>
  <c r="H5" i="24"/>
  <c r="H4" i="24"/>
  <c r="H12" i="24"/>
  <c r="H13" i="24"/>
  <c r="H3" i="24"/>
  <c r="H2" i="24"/>
  <c r="H52" i="24"/>
  <c r="H39" i="24"/>
  <c r="H51" i="24"/>
  <c r="H38" i="24"/>
  <c r="H19" i="24"/>
  <c r="J29" i="13"/>
  <c r="J30" i="13" s="1"/>
  <c r="J29" i="18"/>
  <c r="J30" i="18" s="1"/>
  <c r="K25" i="20"/>
  <c r="K26" i="20" s="1"/>
  <c r="K22" i="19"/>
  <c r="K23" i="19" s="1"/>
  <c r="I51" i="24" l="1"/>
  <c r="I38" i="24"/>
  <c r="I19" i="24"/>
  <c r="I67" i="24"/>
  <c r="I2" i="24"/>
  <c r="N26" i="23"/>
  <c r="O26" i="23" s="1"/>
  <c r="N22" i="23"/>
  <c r="O22" i="23" s="1"/>
  <c r="N13" i="23"/>
  <c r="O13" i="23" s="1"/>
  <c r="N18" i="23"/>
  <c r="O18" i="23" s="1"/>
  <c r="D28" i="23" s="1"/>
  <c r="F28" i="23" s="1"/>
  <c r="O19" i="23"/>
  <c r="J51" i="24" l="1"/>
  <c r="J38" i="24"/>
  <c r="J19" i="24"/>
  <c r="J2" i="24"/>
  <c r="N31" i="23"/>
  <c r="D27" i="23"/>
  <c r="D30" i="23"/>
  <c r="F30" i="23" s="1"/>
  <c r="D29" i="23"/>
  <c r="F29" i="23" s="1"/>
  <c r="G12" i="20"/>
  <c r="G16" i="20"/>
  <c r="G11" i="19"/>
  <c r="G17" i="20"/>
  <c r="G20" i="20"/>
  <c r="G20" i="19"/>
  <c r="G24" i="20"/>
  <c r="G21" i="19"/>
  <c r="G26" i="18"/>
  <c r="G22" i="18"/>
  <c r="I19" i="19"/>
  <c r="G28" i="18"/>
  <c r="G27" i="18"/>
  <c r="O31" i="23" l="1"/>
  <c r="J67" i="24"/>
  <c r="F27" i="23"/>
  <c r="G26" i="13"/>
  <c r="G16" i="13"/>
  <c r="G20" i="13"/>
  <c r="G17" i="13"/>
  <c r="G14" i="13"/>
  <c r="G10" i="13"/>
  <c r="F31" i="23" l="1"/>
  <c r="C12" i="23" s="1"/>
  <c r="G28" i="13"/>
  <c r="G24" i="13"/>
  <c r="G21" i="13"/>
  <c r="G19" i="13"/>
  <c r="C11" i="23" l="1"/>
  <c r="I24" i="20"/>
  <c r="I23" i="20"/>
  <c r="I22" i="20"/>
  <c r="I20" i="20"/>
  <c r="I18" i="20"/>
  <c r="I17" i="20"/>
  <c r="I16" i="20"/>
  <c r="I14" i="20"/>
  <c r="I13" i="20"/>
  <c r="I12" i="20"/>
  <c r="I9" i="20"/>
  <c r="I8" i="20"/>
  <c r="I7" i="20"/>
  <c r="I21" i="19"/>
  <c r="I20" i="19"/>
  <c r="I18" i="19"/>
  <c r="I16" i="19"/>
  <c r="I15" i="19"/>
  <c r="I14" i="19"/>
  <c r="I13" i="19"/>
  <c r="I11" i="19"/>
  <c r="I10" i="19"/>
  <c r="I9" i="19"/>
  <c r="I8" i="19"/>
  <c r="I7" i="19"/>
  <c r="I3" i="19" l="1"/>
  <c r="I3" i="20"/>
</calcChain>
</file>

<file path=xl/sharedStrings.xml><?xml version="1.0" encoding="utf-8"?>
<sst xmlns="http://schemas.openxmlformats.org/spreadsheetml/2006/main" count="408" uniqueCount="334">
  <si>
    <t>site details</t>
  </si>
  <si>
    <t>Name of your business</t>
  </si>
  <si>
    <t>Your site address</t>
  </si>
  <si>
    <t>Date of checklist completion</t>
  </si>
  <si>
    <t>About you</t>
  </si>
  <si>
    <t>Your name</t>
  </si>
  <si>
    <t>Your role</t>
  </si>
  <si>
    <t>Your email</t>
  </si>
  <si>
    <t>Welcome to innocent's hero supplier programme, refreshed in 2019!</t>
  </si>
  <si>
    <t>First, enter your site details in the box above.</t>
  </si>
  <si>
    <r>
      <t xml:space="preserve">On each tab, please </t>
    </r>
    <r>
      <rPr>
        <sz val="24"/>
        <color rgb="FFFF0000"/>
        <rFont val="Calibri"/>
        <family val="2"/>
        <scheme val="minor"/>
      </rPr>
      <t xml:space="preserve">(1) </t>
    </r>
    <r>
      <rPr>
        <sz val="24"/>
        <color rgb="FF5A9A2A"/>
        <rFont val="Calibri"/>
        <family val="2"/>
        <scheme val="minor"/>
      </rPr>
      <t xml:space="preserve">select the drop down, and if 'yes' </t>
    </r>
    <r>
      <rPr>
        <sz val="24"/>
        <color rgb="FFFF0000"/>
        <rFont val="Calibri"/>
        <family val="2"/>
        <scheme val="minor"/>
      </rPr>
      <t>(2)</t>
    </r>
    <r>
      <rPr>
        <sz val="24"/>
        <color rgb="FF5A9A2A"/>
        <rFont val="Calibri"/>
        <family val="2"/>
        <scheme val="minor"/>
      </rPr>
      <t xml:space="preserve"> enter supporting information. Review scores on the final tab. </t>
    </r>
  </si>
  <si>
    <t>sustainability management</t>
  </si>
  <si>
    <t>sustainability is an integral part of our business mentality</t>
  </si>
  <si>
    <t>Criteria</t>
  </si>
  <si>
    <t>How do I know we have done it?</t>
  </si>
  <si>
    <t>Points available</t>
  </si>
  <si>
    <t xml:space="preserve">Do we meet this criterion? </t>
  </si>
  <si>
    <t>Please explain exactly how you meet the criteria</t>
  </si>
  <si>
    <t>Complete?</t>
  </si>
  <si>
    <t>Score</t>
  </si>
  <si>
    <t>Factory performance</t>
  </si>
  <si>
    <t xml:space="preserve">FP1 </t>
  </si>
  <si>
    <t>There is a system in place to monitor changes to environmental regulation &amp; legislation</t>
  </si>
  <si>
    <t xml:space="preserve">Do you have a system in place to keep on top of regulatory and legislative changes? If so what does it look like?  </t>
  </si>
  <si>
    <t>FP2</t>
  </si>
  <si>
    <t>Regular audits of environmental performance conducted by a suitably trained, named/specified person (internal or external)</t>
  </si>
  <si>
    <t xml:space="preserve">Is there a specified person conducting regular audits? </t>
  </si>
  <si>
    <t>FP3</t>
  </si>
  <si>
    <t>An action plan has been created with details of how environmental targets will be met</t>
  </si>
  <si>
    <t xml:space="preserve">Is there an action plan for meeting environmental targets? </t>
  </si>
  <si>
    <t>FP4</t>
  </si>
  <si>
    <t xml:space="preserve">Site environmental performance and targets are prominently presented in public areas on site. </t>
  </si>
  <si>
    <t xml:space="preserve">Are environmental targets visible to staff and site visitors? </t>
  </si>
  <si>
    <t xml:space="preserve">People &amp; responsibility </t>
  </si>
  <si>
    <t>PR1</t>
  </si>
  <si>
    <r>
      <t xml:space="preserve">Staff receive training on at least an annual basis on principles of sustainability and how to </t>
    </r>
    <r>
      <rPr>
        <sz val="11"/>
        <color theme="1"/>
        <rFont val="Calibri"/>
        <family val="2"/>
        <scheme val="minor"/>
      </rPr>
      <t>operate in an environmentally friendly way</t>
    </r>
  </si>
  <si>
    <r>
      <t xml:space="preserve">Do staff receive training on sustainability and </t>
    </r>
    <r>
      <rPr>
        <sz val="11"/>
        <color theme="1"/>
        <rFont val="Calibri"/>
        <family val="2"/>
        <scheme val="minor"/>
      </rPr>
      <t>environmental priority issues for the site? If so, how frequently and who leads the training?</t>
    </r>
  </si>
  <si>
    <t>PR2</t>
  </si>
  <si>
    <t>Environmental roles and responsibilities are clearly defined for relevant members of staff and are built into personal objectives</t>
  </si>
  <si>
    <t xml:space="preserve">Do you have clear environmental objectives translated into the roles and responsibilities of individual staff members? </t>
  </si>
  <si>
    <t>PR3</t>
  </si>
  <si>
    <t xml:space="preserve">There is a named senior manager with accountability for site environmental performance. </t>
  </si>
  <si>
    <t xml:space="preserve">Is there a named senior manager with accountability for site environmental performance? </t>
  </si>
  <si>
    <t>PR4</t>
  </si>
  <si>
    <t>Senior management have their pay or bonus linked to the sites performance on environmental/sustainability targets</t>
  </si>
  <si>
    <r>
      <t xml:space="preserve">Are senior management remunerated based on the realisation of </t>
    </r>
    <r>
      <rPr>
        <sz val="11"/>
        <color theme="1"/>
        <rFont val="Calibri"/>
        <family val="2"/>
        <scheme val="minor"/>
      </rPr>
      <t xml:space="preserve">environmental/sustainability objectives or targets? </t>
    </r>
  </si>
  <si>
    <t>Site-level impacts &amp; supply chain</t>
  </si>
  <si>
    <t>SS1</t>
  </si>
  <si>
    <t>Site environmental impacts have been identified and are recorded regularly by a suitably trained, named person (internal or external)</t>
  </si>
  <si>
    <t xml:space="preserve">Have you completed an exercise to identify your site's main environmental impacts and the likelihood of them occurring? </t>
  </si>
  <si>
    <t>SS2</t>
  </si>
  <si>
    <t xml:space="preserve">The site has an externally verified Environmental Management System (EMS) </t>
  </si>
  <si>
    <t>Is your site certified to ISO14001, EMAS or another externally verified EMS? If so, when will it be renewed?</t>
  </si>
  <si>
    <t>SS3</t>
  </si>
  <si>
    <r>
      <t xml:space="preserve">The risks of severe weather impacting </t>
    </r>
    <r>
      <rPr>
        <b/>
        <sz val="11"/>
        <color theme="1"/>
        <rFont val="Calibri"/>
        <family val="2"/>
        <scheme val="minor"/>
      </rPr>
      <t xml:space="preserve">your site's </t>
    </r>
    <r>
      <rPr>
        <sz val="11"/>
        <color theme="1"/>
        <rFont val="Calibri"/>
        <family val="2"/>
        <scheme val="minor"/>
      </rPr>
      <t>ability to operate have been assessed</t>
    </r>
  </si>
  <si>
    <t>Have you assessed the impact of severe weather on your site's ability to function as a business (e.g. could flooding, drought or extreme heat affect the site)?</t>
  </si>
  <si>
    <t>SS4</t>
  </si>
  <si>
    <r>
      <t xml:space="preserve">The risks of severe weather impacting </t>
    </r>
    <r>
      <rPr>
        <b/>
        <sz val="11"/>
        <color theme="1"/>
        <rFont val="Calibri"/>
        <family val="2"/>
        <scheme val="minor"/>
      </rPr>
      <t>your site's supply chain</t>
    </r>
    <r>
      <rPr>
        <sz val="11"/>
        <color theme="1"/>
        <rFont val="Calibri"/>
        <family val="2"/>
        <scheme val="minor"/>
      </rPr>
      <t xml:space="preserve"> have been assessed</t>
    </r>
  </si>
  <si>
    <t xml:space="preserve">Have you assessed the impact of severe weather on your site's supply chain (e.g. agricultural producers, logistics routes)? If so, what were the findings from the assessment? </t>
  </si>
  <si>
    <t>SS5</t>
  </si>
  <si>
    <t>The site can demonstrate a comprehensive programme is in place to help its suppliers improve their sustainability performance</t>
  </si>
  <si>
    <t xml:space="preserve">Do you work with suppliers to improve their sustainability performance by setting targets and tracking progress? </t>
  </si>
  <si>
    <t>SS6</t>
  </si>
  <si>
    <t>There are management systems in place to maintain (if not improve) biodiversity on and around your site</t>
  </si>
  <si>
    <t>Are systems in place to maintain and improve biodiversity on and around your site?</t>
  </si>
  <si>
    <t xml:space="preserve">Corporate sustainability </t>
  </si>
  <si>
    <t>CS1</t>
  </si>
  <si>
    <t>There is an environmental policy in place which is owned by a board member and is visible to all staff</t>
  </si>
  <si>
    <t xml:space="preserve">Does your company have an environmental policy?  Is the policy available and visible to employees at the site? </t>
  </si>
  <si>
    <t>CS2</t>
  </si>
  <si>
    <t>The company has sustainability principles built into its overall vision/mission or values</t>
  </si>
  <si>
    <t xml:space="preserve">Does the company have sustainability as part of its vision/mission or in its values? </t>
  </si>
  <si>
    <t>CS3</t>
  </si>
  <si>
    <t xml:space="preserve">The company has achieved 'B-Corporation' status, or committed to do so within 3 years. </t>
  </si>
  <si>
    <t xml:space="preserve">Has your company committed to becoming a B-corporation within 3 years, or is already certified? </t>
  </si>
  <si>
    <t>(Maximum score:</t>
  </si>
  <si>
    <t>)</t>
  </si>
  <si>
    <t xml:space="preserve">  Section score</t>
  </si>
  <si>
    <t xml:space="preserve">energy &amp; greenhouse gases </t>
  </si>
  <si>
    <t>we are doing our bit to keep climate change below 2 degrees</t>
  </si>
  <si>
    <t xml:space="preserve">Energy </t>
  </si>
  <si>
    <t>E1</t>
  </si>
  <si>
    <t>There is regular monitoring and recording of total site energy usage</t>
  </si>
  <si>
    <t xml:space="preserve">Do you monitor site energy use? </t>
  </si>
  <si>
    <t>E2</t>
  </si>
  <si>
    <t>Energy submetering has been installed and is used for reporting KPI data for innocent production</t>
  </si>
  <si>
    <t>Does the site have energy submeters for production lines? If yes, are these used for reporting innocent KPI data?</t>
  </si>
  <si>
    <t>E3</t>
  </si>
  <si>
    <t>The site has set an energy efficiency baseline and time-bound reduction targets are in place. The site has demonstrable plans and sufficient resources in place to meet the targets</t>
  </si>
  <si>
    <t>Have energy efficiency targets been set? What is the target year, and is there a clear action plan to meet the target?</t>
  </si>
  <si>
    <t>E4</t>
  </si>
  <si>
    <t>The site has conducted a feasibility study, including a cost analysis of switching to renewable sources of energy</t>
  </si>
  <si>
    <t xml:space="preserve">Have you completed research into switching your energy to renewable sources? Do you have documentation that shows any feasibility studies that have been completed? </t>
  </si>
  <si>
    <t>E5</t>
  </si>
  <si>
    <t>The site is using renewable electricity (from either onsite generation or purchased from an energy supplpier)</t>
  </si>
  <si>
    <t xml:space="preserve">Are you sourcing renewable electricity? Is it from onsite generation or 3rd party certificates? How much of your electricity supply is renewable? </t>
  </si>
  <si>
    <t>E6</t>
  </si>
  <si>
    <t>The site is sourcing  heat and/or gas from renewable sources (from either onsite generation or purchased from a third party), or from CHP</t>
  </si>
  <si>
    <t>Are you sourcing renewable heat and/or gas? How much of your  supply is renewable? Do you have evidence to support this?</t>
  </si>
  <si>
    <t>E7</t>
  </si>
  <si>
    <t>The site engages energy specialists to identify energy saving opportunities</t>
  </si>
  <si>
    <t>Does the site contract or partner with energy advisors, for example an 'energy as a service' supply agreement?</t>
  </si>
  <si>
    <t>Greenhouse Gas Emissions</t>
  </si>
  <si>
    <t>GHG1</t>
  </si>
  <si>
    <t>The site meets legal requirements for greenhouse gas and other emissions to air</t>
  </si>
  <si>
    <t xml:space="preserve">Are you aware of all relevant legal requirements and do you have evidence of meeting the legislation? </t>
  </si>
  <si>
    <t>GHG2</t>
  </si>
  <si>
    <t>The site has completed a carbon footprint to identify its major sources of emissions</t>
  </si>
  <si>
    <t>Has the site measured its GHG emissions? If yes, was a recognised measurement standard used?</t>
  </si>
  <si>
    <t>GHG3</t>
  </si>
  <si>
    <t>The site has set a GHG emissions baseline and time-bound reduction targets are in place. The site has demonstrable plans and sufficient resource in place to meet the targets</t>
  </si>
  <si>
    <t>Have greenhouse gas efficiency targets been set? What is the target year, and is there a clear action plan to meet the target?</t>
  </si>
  <si>
    <t>GHG4</t>
  </si>
  <si>
    <t>The site is incorporating its supply chain impacts (i.e. scope 3) into GHG emission management plans and is actively working with suppliers to reduce their emissions</t>
  </si>
  <si>
    <t xml:space="preserve">Have you completed a supply chain GHG assessment to measure GHG emissions along your full supply chain? What evidence do you have of working with suppliers to reduce their impacts? </t>
  </si>
  <si>
    <t>Reporting</t>
  </si>
  <si>
    <t>EGR1</t>
  </si>
  <si>
    <r>
      <t xml:space="preserve">Energy efficiency and GHG emissions targets and progress are visible in a prominent area onsite; </t>
    </r>
    <r>
      <rPr>
        <sz val="11"/>
        <color theme="1"/>
        <rFont val="Calibri"/>
        <family val="2"/>
        <scheme val="minor"/>
      </rPr>
      <t xml:space="preserve">staff are updated on progress; and senior management are briefed on progress. </t>
    </r>
  </si>
  <si>
    <r>
      <t xml:space="preserve">Are the targets visible and regularly updated? </t>
    </r>
    <r>
      <rPr>
        <sz val="11"/>
        <color theme="1"/>
        <rFont val="Calibri"/>
        <family val="2"/>
        <scheme val="minor"/>
      </rPr>
      <t xml:space="preserve">Are staff updated? Are they included in briefs to senior management? </t>
    </r>
  </si>
  <si>
    <t>EGR2</t>
  </si>
  <si>
    <t>A named senior manager is responsible for progress against greenhouse gas emissions reduction targets.</t>
  </si>
  <si>
    <t xml:space="preserve">Is there a named senior manager with accountability for overall GHG performance? </t>
  </si>
  <si>
    <t>EGR3</t>
  </si>
  <si>
    <t>The site, or wider company is disclosing information about its GHG emissions</t>
  </si>
  <si>
    <t xml:space="preserve">Do you publicise your targets for GHG emission reductions? Do you disclose your annual progress against these targets? </t>
  </si>
  <si>
    <t>EGR4</t>
  </si>
  <si>
    <t>Energy and/or GHG emission reductions are verified externally</t>
  </si>
  <si>
    <t xml:space="preserve">Are any quoted emissions reductions verified by an external third party expert? Do you have certification? </t>
  </si>
  <si>
    <t>EGR5</t>
  </si>
  <si>
    <t>The site can demonstrate continuous improvement in GHG reductions against targets over the last 3 (or more) years</t>
  </si>
  <si>
    <t xml:space="preserve">Has the site made progress against its targets over in the past years? </t>
  </si>
  <si>
    <t>EGR6</t>
  </si>
  <si>
    <t xml:space="preserve">Staff receive training on at least an annual basis on energy efficiency and on how they can help to meet energy targets </t>
  </si>
  <si>
    <t xml:space="preserve">Do staff receive training on energy efficiency priority issues for the site? </t>
  </si>
  <si>
    <t>EGR7</t>
  </si>
  <si>
    <t>The company has signed up to the RE100 initiative</t>
  </si>
  <si>
    <t xml:space="preserve">Has the company committed to RE100? </t>
  </si>
  <si>
    <t>EGR8</t>
  </si>
  <si>
    <t>The company has committed to or has an approved  target under the Science Based Target initiative to support the mission to keep climate change to 2 degrees of global warming or less</t>
  </si>
  <si>
    <t xml:space="preserve">Have you formally committed to a Science Based Target? 
Have you had your target approved? </t>
  </si>
  <si>
    <t>water</t>
  </si>
  <si>
    <t>we continuously improve our water use and are good water stewards in areas of water stress</t>
  </si>
  <si>
    <t xml:space="preserve">How do I know we have done it? </t>
  </si>
  <si>
    <t>Water usage</t>
  </si>
  <si>
    <t>W1</t>
  </si>
  <si>
    <t>Pollution control and prevention measures are in place</t>
  </si>
  <si>
    <t xml:space="preserve">Do you have a way to control water pollution as a result of your operations? Is there a process in place to prevent polluted materials entering surface drains of other water bodies? </t>
  </si>
  <si>
    <t>W2</t>
  </si>
  <si>
    <t>The site meets all relevant water abstraction and trade discharge legislation and holds appropriate licenses</t>
  </si>
  <si>
    <t xml:space="preserve">Are you aware of all relevant legal requirements for water abstraction and discharge? </t>
  </si>
  <si>
    <t>W3</t>
  </si>
  <si>
    <t xml:space="preserve">The site has identified and monitors all incoming sources and discharge points for water </t>
  </si>
  <si>
    <t xml:space="preserve">Have you identified all sources and discharge points for water on site? Do you monitor sources and discharge points of water from your site? </t>
  </si>
  <si>
    <t>W4</t>
  </si>
  <si>
    <t>Water use is monitored by department/sub level and used for innocent KPI reporting</t>
  </si>
  <si>
    <t>Do you have water monitoring equipment set up on all major water using pieces of equipment? Are submeter values used to report innocent KPI data?</t>
  </si>
  <si>
    <t>W5</t>
  </si>
  <si>
    <t>The site has set a baseline and time-bound water reduction targets are in place. The site has demonstrable plans and sufficient resource in place to meet the targets.</t>
  </si>
  <si>
    <t>Have water efficiency targets been set? What is the target year, and is there a clear action plan to meet the target?</t>
  </si>
  <si>
    <t>Catchment Management</t>
  </si>
  <si>
    <t>C1</t>
  </si>
  <si>
    <t>The site has completed an impact assessment to assess water use and pollution impacts on environment and community</t>
  </si>
  <si>
    <t>Has an environmental impact assessment for water use and discharges been completed? Have risks to the local environment and community been assessed and documented?</t>
  </si>
  <si>
    <t>C2</t>
  </si>
  <si>
    <t xml:space="preserve">The site is aware of the levels of water stress in their catchment area (i.e. drought, flooding, water quality issue) </t>
  </si>
  <si>
    <t>Have you used the WWF Water Risk Filter or another approach to assess local water stress? Water stressed is rating of 3 or more on Water Risk Filter.</t>
  </si>
  <si>
    <t>C3</t>
  </si>
  <si>
    <t>If in a water-stressed area, the site is engaged with catchment management and engages in water stewardship programmes</t>
  </si>
  <si>
    <t xml:space="preserve">Are there any catchment management programmes available in your area? </t>
  </si>
  <si>
    <t>C4</t>
  </si>
  <si>
    <t>The site understands the water related risk within its supply chain and is actively engaging its suppliers to mitigate their risks</t>
  </si>
  <si>
    <t xml:space="preserve">Have you identified your supply chain risks associated with water? Are you working with your suppliers to mitigate potential water risks along your supply chain? </t>
  </si>
  <si>
    <t>WR1</t>
  </si>
  <si>
    <t xml:space="preserve">Water reduction targets and progress are visible in a prominent area onsite, staff are  updated on progress, and senior management are briefed on progress. </t>
  </si>
  <si>
    <t xml:space="preserve">Are the targets visible and regularly updated? Are staff updated? Are they included in briefs to senior management? </t>
  </si>
  <si>
    <t>WR2</t>
  </si>
  <si>
    <t>The site can demonstrate continuous improvement in water efficiency against targets over the last 3 (or more) years</t>
  </si>
  <si>
    <t>WR3</t>
  </si>
  <si>
    <t>A named senior manager is responsible for progress against water reduction targets.</t>
  </si>
  <si>
    <t>Is there a named senior manager with accountability for water efficiency? If so, what is their name and job title?</t>
  </si>
  <si>
    <t>WR4</t>
  </si>
  <si>
    <t xml:space="preserve">Staff receive training on at least an annual basis on water use and on how they can help to meet water targets </t>
  </si>
  <si>
    <t>Do staff receive training on water issues for the site? If so, how frequently and who leads the training?</t>
  </si>
  <si>
    <t>waste &amp; resources</t>
  </si>
  <si>
    <t>we send zero waste to landfill, and instead reuse or recycle everything</t>
  </si>
  <si>
    <t>Waste monitoring</t>
  </si>
  <si>
    <t>WM1</t>
  </si>
  <si>
    <t>The site meets local waste regulations and legislation including for hazardous waste (if appropriate)</t>
  </si>
  <si>
    <t>Are you aware of all relevant legal requirements and do you have evidence of meeting the legislation? Do you produce hazardous waste on site? If yes, do you have a process in place to safely - and legally - dispose of this waste?</t>
  </si>
  <si>
    <t>WM2</t>
  </si>
  <si>
    <t xml:space="preserve">Waste management companies have all relevant licences and operating agreements </t>
  </si>
  <si>
    <t xml:space="preserve">Do you have evidence that your waste management contractors have relevant licences to operate? </t>
  </si>
  <si>
    <t>WM3</t>
  </si>
  <si>
    <t>The site periodically visits waste management company to assess compliance with agreement</t>
  </si>
  <si>
    <t xml:space="preserve">Do you conduct visits to your waste management company at regular intervals to maintain the quality of the service received? </t>
  </si>
  <si>
    <t>WM4</t>
  </si>
  <si>
    <t xml:space="preserve">Waste transfers are documented </t>
  </si>
  <si>
    <t xml:space="preserve"> Do you maintain documentation of waste transactions for your site? </t>
  </si>
  <si>
    <t>Landfill diversion</t>
  </si>
  <si>
    <t>LD1</t>
  </si>
  <si>
    <r>
      <t xml:space="preserve">The site sends zero </t>
    </r>
    <r>
      <rPr>
        <b/>
        <sz val="11"/>
        <rFont val="Calibri"/>
        <family val="2"/>
        <scheme val="minor"/>
      </rPr>
      <t>food</t>
    </r>
    <r>
      <rPr>
        <sz val="11"/>
        <rFont val="Calibri"/>
        <family val="2"/>
        <scheme val="minor"/>
      </rPr>
      <t xml:space="preserve"> waste to landfill</t>
    </r>
  </si>
  <si>
    <t xml:space="preserve">Do you send zero food waste to landfill? </t>
  </si>
  <si>
    <t>LD2</t>
  </si>
  <si>
    <t>The site has targets to divert all waste from landfill and plans in place to achieve those targets</t>
  </si>
  <si>
    <t xml:space="preserve">Do you have targets in place to divert all waste from landfill? </t>
  </si>
  <si>
    <t>LD3</t>
  </si>
  <si>
    <t xml:space="preserve">The site achieves zero waste to landfill </t>
  </si>
  <si>
    <t xml:space="preserve">Does your site send zero waste to landfill? Do you have a way to monitor this? </t>
  </si>
  <si>
    <t>Circular thinking</t>
  </si>
  <si>
    <t>CT1</t>
  </si>
  <si>
    <t>The site has set a baseline and time-bound waste prevention/reduction targets are in place. The site has demonstrable plans and sufficient resource in place to meet the targets</t>
  </si>
  <si>
    <t>Have waste reduction targets been set? What is the target year, and is there a clear action plan to meet the target?</t>
  </si>
  <si>
    <t>CT2</t>
  </si>
  <si>
    <t>The site is actively involved in projects to address problem waste materials or processes that create a lot of waste</t>
  </si>
  <si>
    <t xml:space="preserve">Do you have projects that work towards improving the waste management of problem materials or processes? </t>
  </si>
  <si>
    <t>CT3</t>
  </si>
  <si>
    <t>The site has embraced the concept of the circular economy and explored options for creating value out of waste</t>
  </si>
  <si>
    <t xml:space="preserve">Do you have evidence of investigation at your site into what circular economy options may be available from your waste products? </t>
  </si>
  <si>
    <t>CT4</t>
  </si>
  <si>
    <t>The sit has banned all unnecessary single use plastics (cups, straws, sachets, cutlery, etc) from site and provides staff with reusable alternatives</t>
  </si>
  <si>
    <t>Is the site free of unnecessary disposable plastic items?</t>
  </si>
  <si>
    <t>CT5</t>
  </si>
  <si>
    <t>The site has actively engaged its suppliers to identify and implement closed loop processes</t>
  </si>
  <si>
    <t xml:space="preserve">Has your site discussed with your supply chain opportunities to reduce waste? </t>
  </si>
  <si>
    <t>WRR1</t>
  </si>
  <si>
    <t xml:space="preserve">Waste reduction targets and progress are visible in a prominent area onsite, staff are  updated on progress, and senior management are briefed on progress. </t>
  </si>
  <si>
    <t>WRR2</t>
  </si>
  <si>
    <t>A named senior manager is responsible for progress against waste reduction targets.</t>
  </si>
  <si>
    <t>Is there a named senior manager with accountability for waste? If so, what is their name and job title?</t>
  </si>
  <si>
    <t>WRR3</t>
  </si>
  <si>
    <t xml:space="preserve">Staff receive training on at least an annual basis on waste prevention/reduction measures and on how they can help to meet waste targets  </t>
  </si>
  <si>
    <t>Do staff receive training on waste issues for the site? If so, how frequently and who leads the training?</t>
  </si>
  <si>
    <t>Results</t>
  </si>
  <si>
    <t>Indicative results based on your data entered</t>
  </si>
  <si>
    <t>Weighted site results</t>
  </si>
  <si>
    <t>Detailed scores</t>
  </si>
  <si>
    <t>Weighted score across all tabs</t>
  </si>
  <si>
    <t>Sector score</t>
  </si>
  <si>
    <t>Indicative dude score</t>
  </si>
  <si>
    <t>Available</t>
  </si>
  <si>
    <t>Scored</t>
  </si>
  <si>
    <t>%age</t>
  </si>
  <si>
    <t xml:space="preserve">Sustainability management </t>
  </si>
  <si>
    <t>Energy &amp; GHG</t>
  </si>
  <si>
    <t>Energy</t>
  </si>
  <si>
    <t xml:space="preserve">Reporting </t>
  </si>
  <si>
    <t>Water</t>
  </si>
  <si>
    <t>Catchment management</t>
  </si>
  <si>
    <t>Unweighted</t>
  </si>
  <si>
    <t>Weighting</t>
  </si>
  <si>
    <t>Weighted scores</t>
  </si>
  <si>
    <t>Waste &amp; Resources</t>
  </si>
  <si>
    <t xml:space="preserve">Landfill diversion </t>
  </si>
  <si>
    <t xml:space="preserve">Circular thinking </t>
  </si>
  <si>
    <t>GRAND TOTAL</t>
  </si>
  <si>
    <t>Company name</t>
  </si>
  <si>
    <t>Completion date</t>
  </si>
  <si>
    <t>Section</t>
  </si>
  <si>
    <t>Sub-section</t>
  </si>
  <si>
    <t>Is criteria met?</t>
  </si>
  <si>
    <t>How criteria is met</t>
  </si>
  <si>
    <t>Section score</t>
  </si>
  <si>
    <t>Matches Dude Score Tab?</t>
  </si>
  <si>
    <t>TOTAL</t>
  </si>
  <si>
    <t>Yes</t>
  </si>
  <si>
    <t>Great! You are good to go ahead and get stuck into the Hero Supplier Programme</t>
  </si>
  <si>
    <t>4 or above</t>
  </si>
  <si>
    <t>water is a high or very high risk to our site</t>
  </si>
  <si>
    <t xml:space="preserve">This criteria does not apply as our site is medium to low water risk </t>
  </si>
  <si>
    <t xml:space="preserve">We are a 3 dude supplier for this category and innocent will officially love us. Great work, this means we are demonstrating cutting edge behaviour for this area. </t>
  </si>
  <si>
    <t xml:space="preserve">Overall we are a 3 dude supplier and innocent will officially love us. Great work, this means we are demonstrating cutting edge behaviour for this area. </t>
  </si>
  <si>
    <t>The score to you left is dependent on getting a green rating in the SGP audit</t>
  </si>
  <si>
    <t>No</t>
  </si>
  <si>
    <t>Go ahead and use this hero framework but your score won't be officially recognised until you are SGP green rated</t>
  </si>
  <si>
    <t>3 - 3.9</t>
  </si>
  <si>
    <t xml:space="preserve">water is medium to high risk to our site </t>
  </si>
  <si>
    <t>We are a 2 dude supplier for this category. We are making solid progress and well on our way.</t>
  </si>
  <si>
    <t xml:space="preserve">We are a 2 dude supplier and a hero in innocent's eyes. We are making solid progress and well on our way. </t>
  </si>
  <si>
    <t>2 - 2.9</t>
  </si>
  <si>
    <t xml:space="preserve">water is low to medium risk to our site </t>
  </si>
  <si>
    <t>We are a 1 dude supplier for this category. We've made a good start but still a way to go.</t>
  </si>
  <si>
    <t xml:space="preserve">We are a 1 dude supplier. We've made a good start but still a way to go. </t>
  </si>
  <si>
    <t>1 - 1.9</t>
  </si>
  <si>
    <t>water is very low to low risk to our site</t>
  </si>
  <si>
    <t>We are a 0 dude supplier for this category. We need to get motoring.</t>
  </si>
  <si>
    <t xml:space="preserve">We are a 0 dude supplier. We need to get motoring. </t>
  </si>
  <si>
    <t>Less than 1</t>
  </si>
  <si>
    <t>water is a very low risk to our site</t>
  </si>
  <si>
    <t>TAB</t>
  </si>
  <si>
    <t>Yes - ISO14001</t>
  </si>
  <si>
    <t>Yes - EMAS</t>
  </si>
  <si>
    <t>Yes - other</t>
  </si>
  <si>
    <t>Yes - Achieved</t>
  </si>
  <si>
    <t>Yes - Committed</t>
  </si>
  <si>
    <t>Yes - More than 3 years</t>
  </si>
  <si>
    <t>Yes - 3 years</t>
  </si>
  <si>
    <t>Yes - More than once a year</t>
  </si>
  <si>
    <t>Yes - Annually</t>
  </si>
  <si>
    <t>Yes - in mission/vision</t>
  </si>
  <si>
    <t>Yes - in company values</t>
  </si>
  <si>
    <t>Tab</t>
  </si>
  <si>
    <t>Energy &amp; GHGs</t>
  </si>
  <si>
    <t>Yes - Used for innocent KPIs</t>
  </si>
  <si>
    <t>Yes - But not used for innocent reporting</t>
  </si>
  <si>
    <t>Yes - from onsite renewables (100%)</t>
  </si>
  <si>
    <t>Yes - from onsite renewables (&lt;100%)</t>
  </si>
  <si>
    <t>Yes - from renewable certificates (100%)</t>
  </si>
  <si>
    <t>Yes - from renewable certificates (&lt;100%)</t>
  </si>
  <si>
    <t>Yes - 100% of site heat/gas is renewable</t>
  </si>
  <si>
    <t>Yes - some of site heat/gas is renewable</t>
  </si>
  <si>
    <t>Yes - CHP plant operates onsite</t>
  </si>
  <si>
    <t>Yes - Using 3rd party standard</t>
  </si>
  <si>
    <t>Yes - But not to a particular standard</t>
  </si>
  <si>
    <t>Yes - for both energy and GHGs</t>
  </si>
  <si>
    <t xml:space="preserve">Yes - for energy only </t>
  </si>
  <si>
    <t xml:space="preserve">Yes - for GHGs only </t>
  </si>
  <si>
    <t>Yes - at both company and site levels</t>
  </si>
  <si>
    <t xml:space="preserve">Yes - at site level only </t>
  </si>
  <si>
    <t xml:space="preserve">Yes - at company level only </t>
  </si>
  <si>
    <t>Yes - With SBT approved</t>
  </si>
  <si>
    <t>Yes - SBT commitment made</t>
  </si>
  <si>
    <t>Yes - In stressed area</t>
  </si>
  <si>
    <t>Yes - Not in stressed area</t>
  </si>
  <si>
    <t>N/A - not stressed area</t>
  </si>
  <si>
    <t>Don't know</t>
  </si>
  <si>
    <t>Waste</t>
  </si>
  <si>
    <t>Yes - including hazardous waste</t>
  </si>
  <si>
    <t>Yes - but no site hazardous waste</t>
  </si>
  <si>
    <t>N/A - no food waste</t>
  </si>
  <si>
    <t>Yes - for problem materials</t>
  </si>
  <si>
    <t>Yes - for waste-generating processes</t>
  </si>
  <si>
    <t>Yes - for both</t>
  </si>
  <si>
    <t>N/A</t>
  </si>
  <si>
    <t>N/A - no landfill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</si>
</sst>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9"/>
      <name val="Calibri"/>
      <family val="2"/>
      <scheme val="minor"/>
    </font>
    <font>
      <sz val="16"/>
      <color theme="1"/>
      <name val="Calibri"/>
      <family val="2"/>
      <scheme val="minor"/>
    </font>
    <font>
      <sz val="26"/>
      <color theme="0"/>
      <name val="Berlin Sans FB"/>
      <family val="2"/>
    </font>
    <font>
      <sz val="48"/>
      <color rgb="FFFFFEFC"/>
      <name val="innocent headline bold"/>
      <family val="3"/>
    </font>
    <font>
      <sz val="16"/>
      <color theme="1"/>
      <name val="innocent book"/>
      <family val="3"/>
    </font>
    <font>
      <sz val="22"/>
      <color theme="1" tint="4.9989318521683403E-2"/>
      <name val="innocent headline bold"/>
      <family val="3"/>
    </font>
    <font>
      <sz val="11"/>
      <color rgb="FF00B0F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rgb="FF222222"/>
      <name val="Wingdings 2"/>
      <charset val="2"/>
    </font>
    <font>
      <sz val="14"/>
      <color theme="1"/>
      <name val="Calibri"/>
      <family val="2"/>
      <scheme val="minor"/>
    </font>
    <font>
      <sz val="14"/>
      <color theme="1"/>
      <name val="innocent book"/>
      <family val="3"/>
    </font>
    <font>
      <sz val="11"/>
      <color theme="0" tint="-0.3499862666707357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48"/>
      <color theme="0" tint="-0.499984740745262"/>
      <name val="Wingdings 2"/>
      <charset val="2"/>
    </font>
    <font>
      <b/>
      <sz val="48"/>
      <color theme="0" tint="-0.499984740745262"/>
      <name val="Calibri"/>
      <family val="2"/>
      <scheme val="minor"/>
    </font>
    <font>
      <sz val="48"/>
      <color theme="0" tint="-0.499984740745262"/>
      <name val="Calibri"/>
      <family val="2"/>
      <scheme val="minor"/>
    </font>
    <font>
      <sz val="20"/>
      <color theme="1"/>
      <name val="Calibri"/>
      <family val="2"/>
      <scheme val="minor"/>
    </font>
    <font>
      <sz val="48"/>
      <color theme="0"/>
      <name val="innocent headline bold"/>
      <family val="3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222222"/>
      <name val="Arial"/>
      <family val="2"/>
    </font>
    <font>
      <sz val="16"/>
      <color theme="1"/>
      <name val="Calibri (Body)_x0000_"/>
    </font>
    <font>
      <b/>
      <sz val="2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color rgb="FFFFFEFC"/>
      <name val="Calibri"/>
      <family val="2"/>
      <scheme val="minor"/>
    </font>
    <font>
      <sz val="20"/>
      <color theme="1" tint="4.9989318521683403E-2"/>
      <name val="Calibri"/>
      <family val="2"/>
      <scheme val="minor"/>
    </font>
    <font>
      <sz val="26"/>
      <color rgb="FF5A9A2A"/>
      <name val="Calibri"/>
      <family val="2"/>
      <scheme val="minor"/>
    </font>
    <font>
      <sz val="24"/>
      <color rgb="FF5A9A2A"/>
      <name val="Calibri"/>
      <family val="2"/>
      <scheme val="minor"/>
    </font>
    <font>
      <sz val="24"/>
      <color rgb="FFFF0000"/>
      <name val="Calibri"/>
      <family val="2"/>
      <scheme val="minor"/>
    </font>
    <font>
      <sz val="48"/>
      <color rgb="FFFFFEFC"/>
      <name val="Calibri"/>
      <family val="2"/>
      <scheme val="minor"/>
    </font>
    <font>
      <sz val="22"/>
      <color theme="1" tint="4.9989318521683403E-2"/>
      <name val="Calibri"/>
      <family val="2"/>
      <scheme val="minor"/>
    </font>
    <font>
      <sz val="20"/>
      <color theme="0" tint="-0.499984740745262"/>
      <name val="Calibri"/>
      <family val="2"/>
      <scheme val="minor"/>
    </font>
    <font>
      <sz val="20"/>
      <color rgb="FFFFFEFC"/>
      <name val="Calibri"/>
      <family val="2"/>
      <scheme val="minor"/>
    </font>
    <font>
      <sz val="18"/>
      <color rgb="FFFFFEFC"/>
      <name val="Calibri"/>
      <family val="2"/>
      <scheme val="minor"/>
    </font>
    <font>
      <sz val="14"/>
      <color rgb="FFFFFEFC"/>
      <name val="Calibri"/>
      <family val="2"/>
      <scheme val="minor"/>
    </font>
    <font>
      <sz val="26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20"/>
      <color rgb="FFFFFEFC"/>
      <name val="Calibri"/>
      <family val="2"/>
      <scheme val="minor"/>
    </font>
    <font>
      <sz val="48"/>
      <color theme="0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EFC"/>
        <bgColor indexed="64"/>
      </patternFill>
    </fill>
    <fill>
      <patternFill patternType="solid">
        <fgColor rgb="FF5A9A2A"/>
        <bgColor indexed="64"/>
      </patternFill>
    </fill>
    <fill>
      <patternFill patternType="solid">
        <fgColor rgb="FFC6EBAA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B9BD6"/>
        <bgColor indexed="64"/>
      </patternFill>
    </fill>
    <fill>
      <patternFill patternType="solid">
        <fgColor rgb="FFEE7D3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5A9AD6"/>
        <bgColor indexed="64"/>
      </patternFill>
    </fill>
    <fill>
      <patternFill patternType="solid">
        <fgColor rgb="FFBF903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F8F00"/>
        <bgColor indexed="64"/>
      </patternFill>
    </fill>
  </fills>
  <borders count="106">
    <border>
      <left/>
      <right/>
      <top/>
      <bottom/>
      <diagonal/>
    </border>
    <border>
      <left style="thin">
        <color rgb="FF44641E"/>
      </left>
      <right style="thin">
        <color rgb="FF44641E"/>
      </right>
      <top style="thin">
        <color rgb="FF44641E"/>
      </top>
      <bottom style="thin">
        <color rgb="FF44641E"/>
      </bottom>
      <diagonal/>
    </border>
    <border>
      <left style="thin">
        <color rgb="FF44641E"/>
      </left>
      <right style="thin">
        <color rgb="FF44641E"/>
      </right>
      <top/>
      <bottom style="thin">
        <color rgb="FF44641E"/>
      </bottom>
      <diagonal/>
    </border>
    <border>
      <left style="thin">
        <color rgb="FF44641E"/>
      </left>
      <right style="medium">
        <color rgb="FF44641E"/>
      </right>
      <top style="thin">
        <color rgb="FF44641E"/>
      </top>
      <bottom style="thin">
        <color rgb="FF44641E"/>
      </bottom>
      <diagonal/>
    </border>
    <border>
      <left style="medium">
        <color indexed="64"/>
      </left>
      <right/>
      <top/>
      <bottom/>
      <diagonal/>
    </border>
    <border>
      <left style="medium">
        <color rgb="FF44641E"/>
      </left>
      <right style="thin">
        <color rgb="FF44641E"/>
      </right>
      <top/>
      <bottom style="thin">
        <color rgb="FF44641E"/>
      </bottom>
      <diagonal/>
    </border>
    <border>
      <left style="medium">
        <color rgb="FF44641E"/>
      </left>
      <right/>
      <top style="thin">
        <color rgb="FF44641E"/>
      </top>
      <bottom style="thin">
        <color rgb="FF44641E"/>
      </bottom>
      <diagonal/>
    </border>
    <border>
      <left/>
      <right style="thin">
        <color rgb="FF44641E"/>
      </right>
      <top style="thin">
        <color rgb="FF44641E"/>
      </top>
      <bottom style="thin">
        <color rgb="FF44641E"/>
      </bottom>
      <diagonal/>
    </border>
    <border>
      <left style="medium">
        <color rgb="FF44641E"/>
      </left>
      <right style="thin">
        <color rgb="FF44641E"/>
      </right>
      <top style="thin">
        <color rgb="FF44641E"/>
      </top>
      <bottom/>
      <diagonal/>
    </border>
    <border>
      <left style="medium">
        <color rgb="FF44641E"/>
      </left>
      <right/>
      <top style="medium">
        <color rgb="FF44641E"/>
      </top>
      <bottom style="thin">
        <color rgb="FF44641E"/>
      </bottom>
      <diagonal/>
    </border>
    <border>
      <left/>
      <right/>
      <top style="medium">
        <color rgb="FF44641E"/>
      </top>
      <bottom style="thin">
        <color rgb="FF44641E"/>
      </bottom>
      <diagonal/>
    </border>
    <border>
      <left/>
      <right style="medium">
        <color rgb="FF44641E"/>
      </right>
      <top style="medium">
        <color rgb="FF44641E"/>
      </top>
      <bottom style="thin">
        <color rgb="FF44641E"/>
      </bottom>
      <diagonal/>
    </border>
    <border>
      <left style="medium">
        <color rgb="FF44641E"/>
      </left>
      <right style="thin">
        <color rgb="FF44641E"/>
      </right>
      <top/>
      <bottom/>
      <diagonal/>
    </border>
    <border>
      <left style="thin">
        <color rgb="FF44641E"/>
      </left>
      <right style="thin">
        <color rgb="FF44641E"/>
      </right>
      <top/>
      <bottom/>
      <diagonal/>
    </border>
    <border>
      <left style="thin">
        <color rgb="FF44641E"/>
      </left>
      <right style="medium">
        <color rgb="FF44641E"/>
      </right>
      <top/>
      <bottom/>
      <diagonal/>
    </border>
    <border>
      <left/>
      <right/>
      <top style="medium">
        <color rgb="FF44641E"/>
      </top>
      <bottom style="medium">
        <color rgb="FF44641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44641E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44641E"/>
      </bottom>
      <diagonal/>
    </border>
    <border>
      <left/>
      <right style="medium">
        <color indexed="64"/>
      </right>
      <top style="medium">
        <color indexed="64"/>
      </top>
      <bottom style="medium">
        <color rgb="FF44641E"/>
      </bottom>
      <diagonal/>
    </border>
    <border>
      <left style="medium">
        <color indexed="64"/>
      </left>
      <right/>
      <top style="medium">
        <color rgb="FF44641E"/>
      </top>
      <bottom/>
      <diagonal/>
    </border>
    <border>
      <left/>
      <right style="medium">
        <color indexed="64"/>
      </right>
      <top style="medium">
        <color rgb="FF44641E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44641E"/>
      </right>
      <top style="medium">
        <color indexed="64"/>
      </top>
      <bottom/>
      <diagonal/>
    </border>
    <border>
      <left style="thin">
        <color rgb="FF44641E"/>
      </left>
      <right style="thin">
        <color rgb="FF44641E"/>
      </right>
      <top style="thin">
        <color rgb="FF44641E"/>
      </top>
      <bottom/>
      <diagonal/>
    </border>
    <border>
      <left style="thin">
        <color rgb="FF44641E"/>
      </left>
      <right style="thin">
        <color rgb="FF44641E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44641E"/>
      </top>
      <bottom style="medium">
        <color indexed="64"/>
      </bottom>
      <diagonal/>
    </border>
    <border>
      <left/>
      <right style="medium">
        <color rgb="FF44641E"/>
      </right>
      <top style="medium">
        <color rgb="FF44641E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44641E"/>
      </bottom>
      <diagonal/>
    </border>
    <border>
      <left/>
      <right style="medium">
        <color indexed="64"/>
      </right>
      <top style="medium">
        <color rgb="FF44641E"/>
      </top>
      <bottom style="medium">
        <color rgb="FF44641E"/>
      </bottom>
      <diagonal/>
    </border>
    <border>
      <left/>
      <right style="thin">
        <color rgb="FF44641E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44641E"/>
      </left>
      <right/>
      <top style="medium">
        <color rgb="FF44641E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44641E"/>
      </bottom>
      <diagonal/>
    </border>
    <border>
      <left style="thin">
        <color rgb="FF44641E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44641E"/>
      </left>
      <right style="thin">
        <color indexed="64"/>
      </right>
      <top style="thin">
        <color indexed="64"/>
      </top>
      <bottom style="thin">
        <color rgb="FF44641E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medium">
        <color rgb="FF44641E"/>
      </left>
      <right/>
      <top/>
      <bottom/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theme="1" tint="4.9989318521683403E-2"/>
      </right>
      <top style="thin">
        <color theme="1" tint="4.9989318521683403E-2"/>
      </top>
      <bottom/>
      <diagonal/>
    </border>
    <border>
      <left/>
      <right/>
      <top style="thin">
        <color theme="1" tint="4.9989318521683403E-2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rgb="FF44641E"/>
      </right>
      <top style="medium">
        <color indexed="64"/>
      </top>
      <bottom style="thin">
        <color rgb="FF44641E"/>
      </bottom>
      <diagonal/>
    </border>
    <border>
      <left style="thin">
        <color indexed="64"/>
      </left>
      <right style="thin">
        <color rgb="FF44641E"/>
      </right>
      <top style="thin">
        <color rgb="FF44641E"/>
      </top>
      <bottom style="thin">
        <color rgb="FF44641E"/>
      </bottom>
      <diagonal/>
    </border>
    <border>
      <left style="thin">
        <color indexed="64"/>
      </left>
      <right style="thin">
        <color rgb="FF44641E"/>
      </right>
      <top style="thin">
        <color rgb="FF44641E"/>
      </top>
      <bottom style="thin">
        <color indexed="64"/>
      </bottom>
      <diagonal/>
    </border>
    <border>
      <left style="thin">
        <color indexed="64"/>
      </left>
      <right style="thin">
        <color rgb="FF44641E"/>
      </right>
      <top/>
      <bottom style="thin">
        <color rgb="FF44641E"/>
      </bottom>
      <diagonal/>
    </border>
    <border>
      <left style="thin">
        <color indexed="64"/>
      </left>
      <right style="thin">
        <color rgb="FF44641E"/>
      </right>
      <top style="thin">
        <color rgb="FF44641E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44641E"/>
      </bottom>
      <diagonal/>
    </border>
    <border>
      <left style="thin">
        <color indexed="64"/>
      </left>
      <right style="thin">
        <color indexed="64"/>
      </right>
      <top style="thin">
        <color rgb="FF44641E"/>
      </top>
      <bottom style="thin">
        <color rgb="FF44641E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38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top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7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0" fillId="3" borderId="0" xfId="0" applyFill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2" fillId="2" borderId="0" xfId="0" applyFont="1" applyFill="1" applyAlignment="1">
      <alignment wrapText="1"/>
    </xf>
    <xf numFmtId="0" fontId="0" fillId="0" borderId="16" xfId="0" applyBorder="1" applyAlignment="1">
      <alignment horizontal="left" vertical="center" wrapText="1"/>
    </xf>
    <xf numFmtId="9" fontId="15" fillId="2" borderId="0" xfId="1" applyFont="1" applyFill="1" applyAlignment="1">
      <alignment horizontal="right" vertical="center" wrapText="1"/>
    </xf>
    <xf numFmtId="9" fontId="15" fillId="2" borderId="0" xfId="1" applyFont="1" applyFill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0" fillId="2" borderId="38" xfId="0" applyFill="1" applyBorder="1" applyAlignment="1">
      <alignment wrapText="1"/>
    </xf>
    <xf numFmtId="0" fontId="0" fillId="2" borderId="17" xfId="0" applyFill="1" applyBorder="1" applyAlignment="1">
      <alignment horizontal="left" vertical="center" wrapText="1"/>
    </xf>
    <xf numFmtId="0" fontId="0" fillId="2" borderId="19" xfId="0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7" fillId="0" borderId="0" xfId="0" applyFont="1"/>
    <xf numFmtId="0" fontId="14" fillId="3" borderId="21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63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0" fillId="0" borderId="63" xfId="0" applyBorder="1" applyAlignment="1">
      <alignment horizontal="left" vertical="center" wrapText="1"/>
    </xf>
    <xf numFmtId="0" fontId="19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22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wrapText="1"/>
    </xf>
    <xf numFmtId="0" fontId="25" fillId="2" borderId="0" xfId="0" applyFont="1" applyFill="1" applyAlignment="1">
      <alignment wrapText="1"/>
    </xf>
    <xf numFmtId="0" fontId="0" fillId="0" borderId="2" xfId="0" applyBorder="1" applyAlignment="1">
      <alignment horizontal="left" vertical="center" wrapText="1"/>
    </xf>
    <xf numFmtId="0" fontId="21" fillId="0" borderId="65" xfId="0" applyFont="1" applyBorder="1" applyAlignment="1">
      <alignment horizontal="centerContinuous" vertical="center" wrapText="1"/>
    </xf>
    <xf numFmtId="0" fontId="21" fillId="0" borderId="36" xfId="0" applyFont="1" applyBorder="1" applyAlignment="1">
      <alignment horizontal="centerContinuous" vertical="center" wrapText="1"/>
    </xf>
    <xf numFmtId="0" fontId="21" fillId="0" borderId="0" xfId="0" applyFont="1" applyAlignment="1">
      <alignment horizontal="centerContinuous" vertical="center" wrapText="1"/>
    </xf>
    <xf numFmtId="0" fontId="20" fillId="0" borderId="65" xfId="0" applyFont="1" applyBorder="1" applyAlignment="1">
      <alignment horizontal="centerContinuous" vertical="center" wrapText="1"/>
    </xf>
    <xf numFmtId="0" fontId="0" fillId="2" borderId="0" xfId="0" applyFill="1" applyAlignment="1">
      <alignment horizontal="center" vertical="center" wrapText="1"/>
    </xf>
    <xf numFmtId="0" fontId="24" fillId="2" borderId="0" xfId="0" applyFont="1" applyFill="1" applyAlignment="1">
      <alignment wrapText="1"/>
    </xf>
    <xf numFmtId="0" fontId="0" fillId="2" borderId="28" xfId="0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vertical="center" wrapText="1"/>
    </xf>
    <xf numFmtId="0" fontId="0" fillId="0" borderId="24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2" borderId="36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  <xf numFmtId="0" fontId="0" fillId="2" borderId="24" xfId="0" applyFill="1" applyBorder="1" applyAlignment="1">
      <alignment vertical="center" wrapText="1"/>
    </xf>
    <xf numFmtId="0" fontId="24" fillId="2" borderId="0" xfId="0" applyFont="1" applyFill="1"/>
    <xf numFmtId="0" fontId="14" fillId="3" borderId="17" xfId="0" applyFont="1" applyFill="1" applyBorder="1" applyAlignment="1" applyProtection="1">
      <alignment horizontal="center" vertical="center" wrapText="1"/>
      <protection locked="0"/>
    </xf>
    <xf numFmtId="0" fontId="14" fillId="3" borderId="16" xfId="0" applyFont="1" applyFill="1" applyBorder="1" applyAlignment="1" applyProtection="1">
      <alignment horizontal="center" vertical="center" wrapText="1"/>
      <protection locked="0"/>
    </xf>
    <xf numFmtId="0" fontId="14" fillId="3" borderId="25" xfId="0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Continuous" vertical="center" wrapText="1"/>
      <protection locked="0"/>
    </xf>
    <xf numFmtId="0" fontId="0" fillId="3" borderId="24" xfId="0" applyFill="1" applyBorder="1" applyAlignment="1" applyProtection="1">
      <alignment horizontal="centerContinuous" vertical="center" wrapText="1"/>
      <protection locked="0"/>
    </xf>
    <xf numFmtId="0" fontId="0" fillId="3" borderId="18" xfId="0" applyFill="1" applyBorder="1" applyAlignment="1" applyProtection="1">
      <alignment horizontal="centerContinuous" vertical="center" wrapText="1"/>
      <protection locked="0"/>
    </xf>
    <xf numFmtId="0" fontId="14" fillId="3" borderId="39" xfId="0" applyFont="1" applyFill="1" applyBorder="1" applyAlignment="1" applyProtection="1">
      <alignment horizontal="center" vertical="center" wrapText="1"/>
      <protection locked="0"/>
    </xf>
    <xf numFmtId="0" fontId="14" fillId="3" borderId="18" xfId="0" applyFont="1" applyFill="1" applyBorder="1" applyAlignment="1" applyProtection="1">
      <alignment horizontal="center" vertical="center" wrapText="1"/>
      <protection locked="0"/>
    </xf>
    <xf numFmtId="0" fontId="14" fillId="3" borderId="24" xfId="0" applyFont="1" applyFill="1" applyBorder="1" applyAlignment="1" applyProtection="1">
      <alignment horizontal="center" vertical="center" wrapText="1"/>
      <protection locked="0"/>
    </xf>
    <xf numFmtId="0" fontId="14" fillId="3" borderId="20" xfId="0" applyFont="1" applyFill="1" applyBorder="1" applyAlignment="1" applyProtection="1">
      <alignment horizontal="center" vertical="center" wrapText="1"/>
      <protection locked="0"/>
    </xf>
    <xf numFmtId="0" fontId="14" fillId="3" borderId="22" xfId="0" applyFont="1" applyFill="1" applyBorder="1" applyAlignment="1" applyProtection="1">
      <alignment horizontal="center" vertical="center" wrapText="1"/>
      <protection locked="0"/>
    </xf>
    <xf numFmtId="0" fontId="14" fillId="3" borderId="0" xfId="0" applyFont="1" applyFill="1" applyAlignment="1" applyProtection="1">
      <alignment horizontal="center" vertical="center" wrapText="1"/>
      <protection locked="0"/>
    </xf>
    <xf numFmtId="0" fontId="0" fillId="0" borderId="66" xfId="0" applyBorder="1" applyAlignment="1">
      <alignment horizontal="left" vertical="center"/>
    </xf>
    <xf numFmtId="0" fontId="28" fillId="0" borderId="33" xfId="0" applyFont="1" applyBorder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28" fillId="2" borderId="68" xfId="0" applyFont="1" applyFill="1" applyBorder="1" applyAlignment="1">
      <alignment horizontal="center" vertical="center" wrapText="1"/>
    </xf>
    <xf numFmtId="0" fontId="28" fillId="2" borderId="69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right" vertical="center" wrapText="1"/>
    </xf>
    <xf numFmtId="0" fontId="28" fillId="2" borderId="0" xfId="0" applyFont="1" applyFill="1" applyAlignment="1">
      <alignment horizontal="right" vertical="center" wrapText="1"/>
    </xf>
    <xf numFmtId="0" fontId="0" fillId="2" borderId="0" xfId="0" applyFill="1" applyAlignment="1">
      <alignment horizontal="right"/>
    </xf>
    <xf numFmtId="0" fontId="0" fillId="2" borderId="4" xfId="0" applyFill="1" applyBorder="1"/>
    <xf numFmtId="0" fontId="0" fillId="5" borderId="0" xfId="0" applyFill="1"/>
    <xf numFmtId="0" fontId="3" fillId="2" borderId="0" xfId="0" applyFont="1" applyFill="1"/>
    <xf numFmtId="0" fontId="29" fillId="2" borderId="0" xfId="0" applyFont="1" applyFill="1"/>
    <xf numFmtId="0" fontId="33" fillId="2" borderId="70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horizontal="left" vertical="center" wrapText="1"/>
    </xf>
    <xf numFmtId="0" fontId="28" fillId="2" borderId="72" xfId="0" applyFont="1" applyFill="1" applyBorder="1" applyAlignment="1">
      <alignment horizontal="center" vertical="center" wrapText="1"/>
    </xf>
    <xf numFmtId="0" fontId="28" fillId="2" borderId="7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33" fillId="2" borderId="0" xfId="0" applyFont="1" applyFill="1"/>
    <xf numFmtId="0" fontId="32" fillId="2" borderId="71" xfId="0" applyFont="1" applyFill="1" applyBorder="1" applyAlignment="1">
      <alignment horizontal="center" vertical="center"/>
    </xf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76" xfId="0" applyFill="1" applyBorder="1"/>
    <xf numFmtId="0" fontId="0" fillId="2" borderId="36" xfId="0" applyFill="1" applyBorder="1"/>
    <xf numFmtId="0" fontId="0" fillId="2" borderId="22" xfId="0" applyFill="1" applyBorder="1"/>
    <xf numFmtId="0" fontId="0" fillId="2" borderId="67" xfId="0" applyFill="1" applyBorder="1" applyAlignment="1">
      <alignment horizontal="center"/>
    </xf>
    <xf numFmtId="0" fontId="0" fillId="2" borderId="63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28" fillId="7" borderId="33" xfId="0" applyFont="1" applyFill="1" applyBorder="1"/>
    <xf numFmtId="0" fontId="28" fillId="9" borderId="35" xfId="0" applyFont="1" applyFill="1" applyBorder="1" applyAlignment="1">
      <alignment vertical="center"/>
    </xf>
    <xf numFmtId="0" fontId="28" fillId="8" borderId="35" xfId="0" applyFont="1" applyFill="1" applyBorder="1" applyAlignment="1">
      <alignment vertical="center"/>
    </xf>
    <xf numFmtId="0" fontId="28" fillId="7" borderId="35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28" fillId="8" borderId="33" xfId="0" applyFont="1" applyFill="1" applyBorder="1" applyAlignment="1">
      <alignment vertical="center"/>
    </xf>
    <xf numFmtId="0" fontId="28" fillId="9" borderId="33" xfId="0" applyFont="1" applyFill="1" applyBorder="1" applyAlignment="1">
      <alignment vertical="center"/>
    </xf>
    <xf numFmtId="0" fontId="28" fillId="0" borderId="35" xfId="0" applyFont="1" applyBorder="1" applyAlignment="1">
      <alignment vertical="center"/>
    </xf>
    <xf numFmtId="0" fontId="28" fillId="0" borderId="39" xfId="0" applyFont="1" applyBorder="1" applyAlignment="1">
      <alignment horizontal="center" vertical="center" wrapText="1"/>
    </xf>
    <xf numFmtId="0" fontId="20" fillId="0" borderId="67" xfId="0" applyFont="1" applyBorder="1" applyAlignment="1">
      <alignment horizontal="centerContinuous" vertical="center" wrapText="1"/>
    </xf>
    <xf numFmtId="0" fontId="20" fillId="0" borderId="36" xfId="0" applyFont="1" applyBorder="1" applyAlignment="1">
      <alignment horizontal="centerContinuous" vertical="center" wrapText="1"/>
    </xf>
    <xf numFmtId="0" fontId="30" fillId="3" borderId="16" xfId="0" applyFont="1" applyFill="1" applyBorder="1" applyAlignment="1" applyProtection="1">
      <alignment horizontal="center" vertical="center" wrapText="1"/>
      <protection locked="0"/>
    </xf>
    <xf numFmtId="0" fontId="28" fillId="0" borderId="78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10" borderId="35" xfId="0" applyFont="1" applyFill="1" applyBorder="1" applyAlignment="1">
      <alignment vertical="center"/>
    </xf>
    <xf numFmtId="0" fontId="28" fillId="10" borderId="33" xfId="0" applyFont="1" applyFill="1" applyBorder="1" applyAlignment="1">
      <alignment vertical="center"/>
    </xf>
    <xf numFmtId="9" fontId="31" fillId="2" borderId="79" xfId="1" applyFont="1" applyFill="1" applyBorder="1" applyAlignment="1">
      <alignment horizontal="center" vertical="center" wrapText="1"/>
    </xf>
    <xf numFmtId="0" fontId="7" fillId="11" borderId="4" xfId="0" applyFont="1" applyFill="1" applyBorder="1"/>
    <xf numFmtId="0" fontId="7" fillId="8" borderId="4" xfId="0" applyFont="1" applyFill="1" applyBorder="1"/>
    <xf numFmtId="0" fontId="7" fillId="9" borderId="4" xfId="0" applyFont="1" applyFill="1" applyBorder="1"/>
    <xf numFmtId="0" fontId="7" fillId="12" borderId="4" xfId="0" applyFont="1" applyFill="1" applyBorder="1"/>
    <xf numFmtId="0" fontId="15" fillId="2" borderId="0" xfId="0" applyFont="1" applyFill="1" applyAlignment="1">
      <alignment horizontal="left" vertical="center" wrapText="1"/>
    </xf>
    <xf numFmtId="0" fontId="34" fillId="3" borderId="63" xfId="0" applyFont="1" applyFill="1" applyBorder="1" applyAlignment="1">
      <alignment horizontal="center" vertical="center" wrapText="1"/>
    </xf>
    <xf numFmtId="0" fontId="0" fillId="3" borderId="29" xfId="0" applyFill="1" applyBorder="1" applyAlignment="1" applyProtection="1">
      <alignment horizontal="centerContinuous" vertical="center" wrapText="1"/>
      <protection locked="0"/>
    </xf>
    <xf numFmtId="0" fontId="0" fillId="3" borderId="30" xfId="0" applyFill="1" applyBorder="1" applyAlignment="1" applyProtection="1">
      <alignment horizontal="centerContinuous" vertical="center" wrapText="1"/>
      <protection locked="0"/>
    </xf>
    <xf numFmtId="0" fontId="14" fillId="3" borderId="23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>
      <alignment horizontal="left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8" fillId="0" borderId="16" xfId="0" applyFont="1" applyBorder="1" applyAlignment="1">
      <alignment horizontal="center" vertical="center" wrapText="1"/>
    </xf>
    <xf numFmtId="0" fontId="0" fillId="2" borderId="22" xfId="0" applyFill="1" applyBorder="1" applyAlignment="1">
      <alignment horizontal="left" vertical="center" wrapText="1"/>
    </xf>
    <xf numFmtId="0" fontId="0" fillId="3" borderId="58" xfId="0" applyFill="1" applyBorder="1" applyAlignment="1" applyProtection="1">
      <alignment horizontal="centerContinuous" vertical="center" wrapText="1"/>
      <protection locked="0"/>
    </xf>
    <xf numFmtId="0" fontId="2" fillId="0" borderId="48" xfId="0" applyFont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2" borderId="57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2" fillId="2" borderId="85" xfId="0" applyFont="1" applyFill="1" applyBorder="1" applyAlignment="1">
      <alignment horizontal="center" vertical="center"/>
    </xf>
    <xf numFmtId="0" fontId="22" fillId="2" borderId="86" xfId="0" applyFont="1" applyFill="1" applyBorder="1" applyAlignment="1">
      <alignment horizontal="center" vertical="center"/>
    </xf>
    <xf numFmtId="0" fontId="21" fillId="0" borderId="67" xfId="0" applyFont="1" applyBorder="1" applyAlignment="1">
      <alignment horizontal="centerContinuous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0" fillId="0" borderId="87" xfId="0" applyBorder="1" applyAlignment="1">
      <alignment horizontal="left" vertical="center" wrapText="1"/>
    </xf>
    <xf numFmtId="0" fontId="2" fillId="0" borderId="88" xfId="0" applyFont="1" applyBorder="1" applyAlignment="1">
      <alignment horizontal="left" vertical="center" wrapText="1"/>
    </xf>
    <xf numFmtId="0" fontId="2" fillId="0" borderId="89" xfId="0" applyFont="1" applyBorder="1" applyAlignment="1">
      <alignment horizontal="left" vertical="center" wrapText="1"/>
    </xf>
    <xf numFmtId="0" fontId="27" fillId="0" borderId="90" xfId="2" applyFill="1" applyBorder="1" applyAlignment="1">
      <alignment horizontal="left" vertical="center" wrapText="1"/>
    </xf>
    <xf numFmtId="0" fontId="27" fillId="0" borderId="88" xfId="2" applyFill="1" applyBorder="1" applyAlignment="1">
      <alignment horizontal="left" vertical="center" wrapText="1"/>
    </xf>
    <xf numFmtId="0" fontId="3" fillId="2" borderId="81" xfId="0" applyFont="1" applyFill="1" applyBorder="1" applyAlignment="1">
      <alignment horizontal="center" vertical="center" wrapText="1"/>
    </xf>
    <xf numFmtId="0" fontId="2" fillId="0" borderId="87" xfId="0" applyFont="1" applyBorder="1" applyAlignment="1">
      <alignment horizontal="left" vertical="center" wrapText="1"/>
    </xf>
    <xf numFmtId="0" fontId="2" fillId="0" borderId="91" xfId="0" applyFont="1" applyBorder="1" applyAlignment="1">
      <alignment horizontal="left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16" fillId="6" borderId="81" xfId="0" applyFont="1" applyFill="1" applyBorder="1" applyAlignment="1">
      <alignment horizontal="center" vertical="center" wrapText="1"/>
    </xf>
    <xf numFmtId="0" fontId="2" fillId="0" borderId="92" xfId="0" applyFont="1" applyBorder="1" applyAlignment="1">
      <alignment horizontal="left" vertical="center" wrapText="1"/>
    </xf>
    <xf numFmtId="0" fontId="2" fillId="0" borderId="93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4" xfId="0" applyFont="1" applyFill="1" applyBorder="1" applyAlignment="1">
      <alignment horizontal="center" vertical="center" wrapText="1"/>
    </xf>
    <xf numFmtId="0" fontId="27" fillId="0" borderId="16" xfId="2" applyFill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35" fillId="2" borderId="0" xfId="0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0" fillId="13" borderId="3" xfId="0" applyFill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vertical="top"/>
    </xf>
    <xf numFmtId="0" fontId="37" fillId="5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/>
    </xf>
    <xf numFmtId="0" fontId="38" fillId="2" borderId="0" xfId="0" applyFont="1" applyFill="1" applyAlignment="1">
      <alignment horizontal="left" vertical="center" wrapText="1"/>
    </xf>
    <xf numFmtId="0" fontId="43" fillId="0" borderId="31" xfId="0" applyFont="1" applyBorder="1" applyAlignment="1">
      <alignment horizontal="center" vertical="center" wrapText="1"/>
    </xf>
    <xf numFmtId="0" fontId="44" fillId="4" borderId="29" xfId="0" applyFont="1" applyFill="1" applyBorder="1" applyAlignment="1">
      <alignment horizontal="center" vertical="center" wrapText="1"/>
    </xf>
    <xf numFmtId="0" fontId="44" fillId="4" borderId="26" xfId="0" applyFont="1" applyFill="1" applyBorder="1" applyAlignment="1">
      <alignment horizontal="center" vertical="center" wrapText="1"/>
    </xf>
    <xf numFmtId="0" fontId="44" fillId="4" borderId="26" xfId="0" applyFont="1" applyFill="1" applyBorder="1" applyAlignment="1">
      <alignment horizontal="center" wrapText="1"/>
    </xf>
    <xf numFmtId="0" fontId="45" fillId="4" borderId="26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4" fillId="4" borderId="32" xfId="0" applyFont="1" applyFill="1" applyBorder="1" applyAlignment="1">
      <alignment vertical="center" wrapText="1"/>
    </xf>
    <xf numFmtId="0" fontId="44" fillId="4" borderId="13" xfId="0" applyFont="1" applyFill="1" applyBorder="1" applyAlignment="1">
      <alignment horizontal="center" vertical="center" wrapText="1"/>
    </xf>
    <xf numFmtId="0" fontId="44" fillId="4" borderId="61" xfId="0" applyFont="1" applyFill="1" applyBorder="1" applyAlignment="1">
      <alignment horizontal="center" vertical="center" wrapText="1"/>
    </xf>
    <xf numFmtId="0" fontId="46" fillId="4" borderId="14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0" fillId="0" borderId="24" xfId="0" applyBorder="1" applyAlignment="1" applyProtection="1">
      <alignment horizontal="centerContinuous" vertical="center" wrapText="1"/>
      <protection locked="0"/>
    </xf>
    <xf numFmtId="0" fontId="18" fillId="2" borderId="0" xfId="0" applyFont="1" applyFill="1" applyAlignment="1">
      <alignment vertical="center" wrapText="1"/>
    </xf>
    <xf numFmtId="0" fontId="41" fillId="2" borderId="0" xfId="0" applyFont="1" applyFill="1" applyAlignment="1">
      <alignment horizontal="center" vertical="center" wrapText="1"/>
    </xf>
    <xf numFmtId="0" fontId="47" fillId="2" borderId="0" xfId="0" applyFont="1" applyFill="1" applyAlignment="1">
      <alignment horizontal="center" vertical="center" wrapText="1"/>
    </xf>
    <xf numFmtId="0" fontId="42" fillId="2" borderId="0" xfId="0" applyFont="1" applyFill="1" applyAlignment="1">
      <alignment horizontal="center" vertical="center" wrapText="1"/>
    </xf>
    <xf numFmtId="0" fontId="49" fillId="2" borderId="0" xfId="0" applyFont="1" applyFill="1" applyAlignment="1">
      <alignment horizontal="center" vertical="center" wrapText="1"/>
    </xf>
    <xf numFmtId="0" fontId="44" fillId="4" borderId="51" xfId="0" applyFont="1" applyFill="1" applyBorder="1" applyAlignment="1">
      <alignment horizontal="center" vertical="center" wrapText="1"/>
    </xf>
    <xf numFmtId="0" fontId="44" fillId="4" borderId="48" xfId="0" applyFont="1" applyFill="1" applyBorder="1" applyAlignment="1">
      <alignment horizontal="center" vertical="center" wrapText="1"/>
    </xf>
    <xf numFmtId="0" fontId="45" fillId="4" borderId="74" xfId="0" applyFont="1" applyFill="1" applyBorder="1" applyAlignment="1">
      <alignment horizontal="center" vertical="center" wrapText="1"/>
    </xf>
    <xf numFmtId="0" fontId="49" fillId="2" borderId="28" xfId="0" applyFont="1" applyFill="1" applyBorder="1" applyAlignment="1">
      <alignment horizontal="center" vertical="center" wrapText="1"/>
    </xf>
    <xf numFmtId="0" fontId="44" fillId="4" borderId="56" xfId="0" applyFont="1" applyFill="1" applyBorder="1" applyAlignment="1">
      <alignment horizontal="center" vertical="center" wrapText="1"/>
    </xf>
    <xf numFmtId="0" fontId="44" fillId="4" borderId="48" xfId="0" applyFont="1" applyFill="1" applyBorder="1" applyAlignment="1">
      <alignment horizontal="center" wrapText="1"/>
    </xf>
    <xf numFmtId="0" fontId="0" fillId="2" borderId="84" xfId="0" applyFill="1" applyBorder="1" applyAlignment="1">
      <alignment wrapText="1"/>
    </xf>
    <xf numFmtId="0" fontId="44" fillId="2" borderId="77" xfId="0" applyFont="1" applyFill="1" applyBorder="1" applyAlignment="1">
      <alignment horizontal="center" vertical="center" wrapText="1"/>
    </xf>
    <xf numFmtId="0" fontId="0" fillId="2" borderId="83" xfId="0" applyFill="1" applyBorder="1" applyAlignment="1">
      <alignment wrapText="1"/>
    </xf>
    <xf numFmtId="0" fontId="52" fillId="7" borderId="69" xfId="0" applyFont="1" applyFill="1" applyBorder="1" applyAlignment="1">
      <alignment horizontal="center" vertical="center"/>
    </xf>
    <xf numFmtId="0" fontId="52" fillId="8" borderId="69" xfId="0" applyFont="1" applyFill="1" applyBorder="1" applyAlignment="1">
      <alignment horizontal="center" vertical="center"/>
    </xf>
    <xf numFmtId="0" fontId="52" fillId="9" borderId="69" xfId="0" applyFont="1" applyFill="1" applyBorder="1" applyAlignment="1">
      <alignment horizontal="center" vertical="center"/>
    </xf>
    <xf numFmtId="0" fontId="52" fillId="10" borderId="69" xfId="0" applyFont="1" applyFill="1" applyBorder="1" applyAlignment="1">
      <alignment horizontal="center" vertical="center"/>
    </xf>
    <xf numFmtId="9" fontId="51" fillId="2" borderId="79" xfId="1" applyFont="1" applyFill="1" applyBorder="1" applyAlignment="1">
      <alignment horizontal="center" vertical="center" wrapText="1"/>
    </xf>
    <xf numFmtId="0" fontId="51" fillId="7" borderId="96" xfId="0" applyFont="1" applyFill="1" applyBorder="1" applyAlignment="1">
      <alignment horizontal="center" vertical="center"/>
    </xf>
    <xf numFmtId="0" fontId="51" fillId="2" borderId="97" xfId="0" applyFont="1" applyFill="1" applyBorder="1" applyAlignment="1">
      <alignment horizontal="center" vertical="center"/>
    </xf>
    <xf numFmtId="0" fontId="51" fillId="2" borderId="98" xfId="0" applyFont="1" applyFill="1" applyBorder="1" applyAlignment="1">
      <alignment horizontal="center" vertical="center"/>
    </xf>
    <xf numFmtId="0" fontId="51" fillId="2" borderId="99" xfId="0" applyFont="1" applyFill="1" applyBorder="1" applyAlignment="1">
      <alignment horizontal="center" vertical="center"/>
    </xf>
    <xf numFmtId="9" fontId="51" fillId="7" borderId="95" xfId="1" applyFont="1" applyFill="1" applyBorder="1" applyAlignment="1">
      <alignment horizontal="center" vertical="center"/>
    </xf>
    <xf numFmtId="0" fontId="51" fillId="8" borderId="96" xfId="0" applyFont="1" applyFill="1" applyBorder="1" applyAlignment="1">
      <alignment horizontal="center" vertical="center"/>
    </xf>
    <xf numFmtId="9" fontId="51" fillId="8" borderId="95" xfId="1" applyFont="1" applyFill="1" applyBorder="1" applyAlignment="1">
      <alignment horizontal="center" vertical="center"/>
    </xf>
    <xf numFmtId="0" fontId="51" fillId="9" borderId="96" xfId="0" applyFont="1" applyFill="1" applyBorder="1" applyAlignment="1">
      <alignment horizontal="center" vertical="center"/>
    </xf>
    <xf numFmtId="9" fontId="51" fillId="9" borderId="95" xfId="1" applyFont="1" applyFill="1" applyBorder="1" applyAlignment="1">
      <alignment horizontal="center" vertical="center"/>
    </xf>
    <xf numFmtId="0" fontId="51" fillId="10" borderId="96" xfId="0" applyFont="1" applyFill="1" applyBorder="1" applyAlignment="1">
      <alignment horizontal="center" vertical="center"/>
    </xf>
    <xf numFmtId="9" fontId="51" fillId="10" borderId="100" xfId="1" applyFont="1" applyFill="1" applyBorder="1" applyAlignment="1">
      <alignment horizontal="center" vertical="center"/>
    </xf>
    <xf numFmtId="0" fontId="53" fillId="2" borderId="0" xfId="0" applyFont="1" applyFill="1"/>
    <xf numFmtId="0" fontId="3" fillId="2" borderId="47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Continuous" vertical="center" wrapText="1"/>
    </xf>
    <xf numFmtId="0" fontId="44" fillId="4" borderId="74" xfId="0" applyFont="1" applyFill="1" applyBorder="1" applyAlignment="1">
      <alignment horizontal="center" vertical="center" wrapText="1"/>
    </xf>
    <xf numFmtId="0" fontId="44" fillId="4" borderId="49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0" fillId="13" borderId="3" xfId="0" applyNumberFormat="1" applyFill="1" applyBorder="1" applyAlignment="1" applyProtection="1">
      <alignment horizontal="left" vertical="center" wrapText="1"/>
      <protection locked="0"/>
    </xf>
    <xf numFmtId="0" fontId="25" fillId="5" borderId="35" xfId="0" applyFont="1" applyFill="1" applyBorder="1" applyAlignment="1">
      <alignment vertical="center"/>
    </xf>
    <xf numFmtId="0" fontId="25" fillId="5" borderId="33" xfId="0" applyFont="1" applyFill="1" applyBorder="1" applyAlignment="1">
      <alignment vertical="center"/>
    </xf>
    <xf numFmtId="0" fontId="25" fillId="5" borderId="34" xfId="0" applyFont="1" applyFill="1" applyBorder="1" applyAlignment="1">
      <alignment vertical="center"/>
    </xf>
    <xf numFmtId="14" fontId="0" fillId="0" borderId="0" xfId="0" applyNumberFormat="1" applyAlignment="1">
      <alignment horizontal="left"/>
    </xf>
    <xf numFmtId="0" fontId="55" fillId="14" borderId="0" xfId="0" applyFont="1" applyFill="1" applyAlignment="1">
      <alignment horizontal="left"/>
    </xf>
    <xf numFmtId="14" fontId="55" fillId="14" borderId="0" xfId="0" applyNumberFormat="1" applyFont="1" applyFill="1" applyAlignment="1">
      <alignment horizontal="left"/>
    </xf>
    <xf numFmtId="9" fontId="52" fillId="7" borderId="69" xfId="1" applyFont="1" applyFill="1" applyBorder="1" applyAlignment="1">
      <alignment horizontal="center" vertical="center"/>
    </xf>
    <xf numFmtId="9" fontId="52" fillId="8" borderId="69" xfId="1" applyFont="1" applyFill="1" applyBorder="1" applyAlignment="1">
      <alignment horizontal="center" vertical="center"/>
    </xf>
    <xf numFmtId="9" fontId="52" fillId="9" borderId="69" xfId="1" applyFont="1" applyFill="1" applyBorder="1" applyAlignment="1">
      <alignment horizontal="center" vertical="center"/>
    </xf>
    <xf numFmtId="9" fontId="52" fillId="10" borderId="69" xfId="1" applyFont="1" applyFill="1" applyBorder="1" applyAlignment="1">
      <alignment horizontal="center" vertical="center"/>
    </xf>
    <xf numFmtId="0" fontId="0" fillId="2" borderId="24" xfId="0" applyFill="1" applyBorder="1" applyAlignment="1" applyProtection="1">
      <alignment horizontal="centerContinuous" vertical="center" wrapText="1"/>
      <protection locked="0"/>
    </xf>
    <xf numFmtId="0" fontId="0" fillId="3" borderId="29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Continuous" vertical="center" wrapText="1"/>
      <protection locked="0"/>
    </xf>
    <xf numFmtId="0" fontId="0" fillId="0" borderId="18" xfId="0" applyBorder="1" applyAlignment="1" applyProtection="1">
      <alignment horizontal="centerContinuous" vertical="center" wrapText="1"/>
      <protection locked="0"/>
    </xf>
    <xf numFmtId="0" fontId="0" fillId="0" borderId="22" xfId="0" applyBorder="1" applyAlignment="1" applyProtection="1">
      <alignment horizontal="centerContinuous" vertical="center" wrapText="1"/>
      <protection locked="0"/>
    </xf>
    <xf numFmtId="0" fontId="56" fillId="7" borderId="103" xfId="0" applyFont="1" applyFill="1" applyBorder="1" applyAlignment="1">
      <alignment horizontal="center" vertical="center"/>
    </xf>
    <xf numFmtId="0" fontId="57" fillId="7" borderId="34" xfId="0" applyFont="1" applyFill="1" applyBorder="1" applyAlignment="1">
      <alignment horizontal="center" vertical="center"/>
    </xf>
    <xf numFmtId="0" fontId="56" fillId="0" borderId="104" xfId="0" applyFont="1" applyBorder="1" applyAlignment="1">
      <alignment horizontal="center" vertical="center"/>
    </xf>
    <xf numFmtId="0" fontId="56" fillId="0" borderId="28" xfId="0" applyFont="1" applyBorder="1" applyAlignment="1">
      <alignment horizontal="center" vertical="center"/>
    </xf>
    <xf numFmtId="0" fontId="56" fillId="8" borderId="103" xfId="0" applyFont="1" applyFill="1" applyBorder="1" applyAlignment="1">
      <alignment horizontal="center" vertical="center"/>
    </xf>
    <xf numFmtId="0" fontId="57" fillId="8" borderId="34" xfId="0" applyFont="1" applyFill="1" applyBorder="1" applyAlignment="1">
      <alignment horizontal="center" vertical="center"/>
    </xf>
    <xf numFmtId="0" fontId="56" fillId="9" borderId="103" xfId="0" applyFont="1" applyFill="1" applyBorder="1" applyAlignment="1">
      <alignment horizontal="center" vertical="center"/>
    </xf>
    <xf numFmtId="0" fontId="57" fillId="9" borderId="34" xfId="0" applyFont="1" applyFill="1" applyBorder="1" applyAlignment="1">
      <alignment horizontal="center" vertical="center"/>
    </xf>
    <xf numFmtId="0" fontId="56" fillId="15" borderId="103" xfId="0" applyFont="1" applyFill="1" applyBorder="1" applyAlignment="1">
      <alignment horizontal="center" vertical="center"/>
    </xf>
    <xf numFmtId="0" fontId="56" fillId="0" borderId="103" xfId="0" applyFont="1" applyBorder="1" applyAlignment="1">
      <alignment horizontal="center" vertical="center"/>
    </xf>
    <xf numFmtId="0" fontId="57" fillId="0" borderId="34" xfId="0" applyFont="1" applyBorder="1" applyAlignment="1">
      <alignment horizontal="center" vertical="center"/>
    </xf>
    <xf numFmtId="0" fontId="57" fillId="15" borderId="3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8" fillId="2" borderId="0" xfId="0" applyFont="1" applyFill="1" applyAlignment="1">
      <alignment wrapText="1"/>
    </xf>
    <xf numFmtId="9" fontId="28" fillId="2" borderId="105" xfId="1" applyFont="1" applyFill="1" applyBorder="1" applyAlignment="1">
      <alignment horizontal="center" vertical="center" wrapText="1"/>
    </xf>
    <xf numFmtId="9" fontId="28" fillId="2" borderId="20" xfId="1" applyFont="1" applyFill="1" applyBorder="1" applyAlignment="1">
      <alignment horizontal="center" vertical="center" wrapText="1"/>
    </xf>
    <xf numFmtId="9" fontId="28" fillId="2" borderId="58" xfId="1" applyFont="1" applyFill="1" applyBorder="1" applyAlignment="1">
      <alignment horizontal="center" vertical="center" wrapText="1"/>
    </xf>
    <xf numFmtId="9" fontId="28" fillId="2" borderId="34" xfId="1" applyFont="1" applyFill="1" applyBorder="1" applyAlignment="1">
      <alignment horizontal="center" vertical="center" wrapText="1"/>
    </xf>
    <xf numFmtId="9" fontId="7" fillId="2" borderId="105" xfId="1" applyFont="1" applyFill="1" applyBorder="1" applyAlignment="1">
      <alignment horizontal="center" vertical="center" wrapText="1"/>
    </xf>
    <xf numFmtId="9" fontId="7" fillId="2" borderId="20" xfId="1" applyFont="1" applyFill="1" applyBorder="1" applyAlignment="1">
      <alignment horizontal="center" vertical="center" wrapText="1"/>
    </xf>
    <xf numFmtId="9" fontId="7" fillId="2" borderId="58" xfId="1" applyFont="1" applyFill="1" applyBorder="1" applyAlignment="1">
      <alignment horizontal="center" vertical="center" wrapText="1"/>
    </xf>
    <xf numFmtId="0" fontId="3" fillId="0" borderId="35" xfId="0" applyFont="1" applyBorder="1"/>
    <xf numFmtId="0" fontId="0" fillId="0" borderId="34" xfId="0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9" fillId="0" borderId="0" xfId="0" applyFont="1" applyAlignment="1">
      <alignment horizontal="left" vertical="center" wrapText="1"/>
    </xf>
    <xf numFmtId="0" fontId="36" fillId="4" borderId="9" xfId="0" applyFont="1" applyFill="1" applyBorder="1" applyAlignment="1">
      <alignment horizontal="center" vertical="center" wrapText="1"/>
    </xf>
    <xf numFmtId="0" fontId="36" fillId="4" borderId="10" xfId="0" applyFont="1" applyFill="1" applyBorder="1" applyAlignment="1">
      <alignment horizontal="center" vertical="center" wrapText="1"/>
    </xf>
    <xf numFmtId="0" fontId="36" fillId="4" borderId="11" xfId="0" applyFont="1" applyFill="1" applyBorder="1" applyAlignment="1">
      <alignment horizontal="center" vertical="center" wrapText="1"/>
    </xf>
    <xf numFmtId="0" fontId="37" fillId="5" borderId="6" xfId="0" applyFont="1" applyFill="1" applyBorder="1" applyAlignment="1">
      <alignment horizontal="left" vertical="center" wrapText="1"/>
    </xf>
    <xf numFmtId="0" fontId="37" fillId="5" borderId="7" xfId="0" applyFont="1" applyFill="1" applyBorder="1" applyAlignment="1">
      <alignment horizontal="left" vertical="center" wrapText="1"/>
    </xf>
    <xf numFmtId="0" fontId="37" fillId="5" borderId="8" xfId="0" applyFont="1" applyFill="1" applyBorder="1" applyAlignment="1">
      <alignment horizontal="center" vertical="center" wrapText="1"/>
    </xf>
    <xf numFmtId="0" fontId="37" fillId="5" borderId="12" xfId="0" applyFont="1" applyFill="1" applyBorder="1" applyAlignment="1">
      <alignment horizontal="center" vertical="center" wrapText="1"/>
    </xf>
    <xf numFmtId="0" fontId="37" fillId="5" borderId="5" xfId="0" applyFont="1" applyFill="1" applyBorder="1" applyAlignment="1">
      <alignment horizontal="center" vertical="center" wrapText="1"/>
    </xf>
    <xf numFmtId="0" fontId="41" fillId="4" borderId="40" xfId="0" applyFont="1" applyFill="1" applyBorder="1" applyAlignment="1">
      <alignment horizontal="center" vertical="center"/>
    </xf>
    <xf numFmtId="0" fontId="41" fillId="4" borderId="37" xfId="0" applyFont="1" applyFill="1" applyBorder="1" applyAlignment="1">
      <alignment horizontal="center" vertical="center"/>
    </xf>
    <xf numFmtId="0" fontId="25" fillId="5" borderId="35" xfId="0" applyFont="1" applyFill="1" applyBorder="1" applyAlignment="1">
      <alignment horizontal="left" vertical="center" wrapText="1"/>
    </xf>
    <xf numFmtId="0" fontId="25" fillId="5" borderId="33" xfId="0" applyFont="1" applyFill="1" applyBorder="1" applyAlignment="1">
      <alignment horizontal="left" vertical="center" wrapText="1"/>
    </xf>
    <xf numFmtId="0" fontId="25" fillId="5" borderId="34" xfId="0" applyFont="1" applyFill="1" applyBorder="1" applyAlignment="1">
      <alignment horizontal="left" vertical="center" wrapText="1"/>
    </xf>
    <xf numFmtId="0" fontId="42" fillId="5" borderId="41" xfId="0" applyFont="1" applyFill="1" applyBorder="1" applyAlignment="1">
      <alignment horizontal="center" vertical="center" wrapText="1"/>
    </xf>
    <xf numFmtId="0" fontId="42" fillId="5" borderId="31" xfId="0" applyFont="1" applyFill="1" applyBorder="1" applyAlignment="1">
      <alignment horizontal="center" vertical="center" wrapText="1"/>
    </xf>
    <xf numFmtId="0" fontId="44" fillId="4" borderId="82" xfId="0" applyFont="1" applyFill="1" applyBorder="1" applyAlignment="1">
      <alignment horizontal="center" vertical="center" wrapText="1"/>
    </xf>
    <xf numFmtId="0" fontId="44" fillId="4" borderId="80" xfId="0" applyFont="1" applyFill="1" applyBorder="1" applyAlignment="1">
      <alignment horizontal="center" vertical="center" wrapText="1"/>
    </xf>
    <xf numFmtId="0" fontId="41" fillId="4" borderId="42" xfId="0" applyFont="1" applyFill="1" applyBorder="1" applyAlignment="1">
      <alignment horizontal="center" vertical="center" wrapText="1"/>
    </xf>
    <xf numFmtId="0" fontId="41" fillId="4" borderId="43" xfId="0" applyFont="1" applyFill="1" applyBorder="1" applyAlignment="1">
      <alignment horizontal="center" vertical="center" wrapText="1"/>
    </xf>
    <xf numFmtId="0" fontId="42" fillId="5" borderId="44" xfId="0" applyFont="1" applyFill="1" applyBorder="1" applyAlignment="1">
      <alignment horizontal="center" vertical="center" wrapText="1"/>
    </xf>
    <xf numFmtId="0" fontId="42" fillId="5" borderId="4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48" fillId="2" borderId="0" xfId="0" applyFont="1" applyFill="1" applyAlignment="1">
      <alignment horizontal="center" vertical="center" wrapText="1"/>
    </xf>
    <xf numFmtId="0" fontId="42" fillId="5" borderId="52" xfId="0" applyFont="1" applyFill="1" applyBorder="1" applyAlignment="1">
      <alignment horizontal="center" vertical="center" wrapText="1"/>
    </xf>
    <xf numFmtId="0" fontId="42" fillId="5" borderId="53" xfId="0" applyFont="1" applyFill="1" applyBorder="1" applyAlignment="1">
      <alignment horizontal="center" vertical="center" wrapText="1"/>
    </xf>
    <xf numFmtId="0" fontId="41" fillId="4" borderId="54" xfId="0" applyFont="1" applyFill="1" applyBorder="1" applyAlignment="1">
      <alignment horizontal="center" vertical="center" wrapText="1"/>
    </xf>
    <xf numFmtId="0" fontId="41" fillId="4" borderId="55" xfId="0" applyFont="1" applyFill="1" applyBorder="1" applyAlignment="1">
      <alignment horizontal="center" vertical="center" wrapText="1"/>
    </xf>
    <xf numFmtId="0" fontId="44" fillId="4" borderId="62" xfId="0" applyFont="1" applyFill="1" applyBorder="1" applyAlignment="1">
      <alignment horizontal="center" vertical="center" wrapText="1"/>
    </xf>
    <xf numFmtId="0" fontId="44" fillId="4" borderId="64" xfId="0" applyFont="1" applyFill="1" applyBorder="1" applyAlignment="1">
      <alignment horizontal="center" vertical="center" wrapText="1"/>
    </xf>
    <xf numFmtId="0" fontId="44" fillId="4" borderId="37" xfId="0" applyFont="1" applyFill="1" applyBorder="1" applyAlignment="1">
      <alignment horizontal="center" vertical="center" wrapText="1"/>
    </xf>
    <xf numFmtId="0" fontId="25" fillId="5" borderId="38" xfId="0" applyFont="1" applyFill="1" applyBorder="1" applyAlignment="1">
      <alignment horizontal="left" vertical="center" wrapText="1"/>
    </xf>
    <xf numFmtId="0" fontId="42" fillId="5" borderId="59" xfId="0" applyFont="1" applyFill="1" applyBorder="1" applyAlignment="1">
      <alignment horizontal="center" vertical="center" wrapText="1"/>
    </xf>
    <xf numFmtId="0" fontId="50" fillId="4" borderId="15" xfId="0" applyFont="1" applyFill="1" applyBorder="1" applyAlignment="1">
      <alignment horizontal="center" vertical="center" wrapText="1"/>
    </xf>
    <xf numFmtId="0" fontId="50" fillId="4" borderId="60" xfId="0" applyFont="1" applyFill="1" applyBorder="1" applyAlignment="1">
      <alignment horizontal="center" vertical="center" wrapText="1"/>
    </xf>
    <xf numFmtId="0" fontId="51" fillId="2" borderId="101" xfId="0" applyFont="1" applyFill="1" applyBorder="1" applyAlignment="1">
      <alignment horizontal="center" vertical="center"/>
    </xf>
    <xf numFmtId="0" fontId="51" fillId="2" borderId="76" xfId="0" applyFont="1" applyFill="1" applyBorder="1" applyAlignment="1">
      <alignment horizontal="center" vertical="center"/>
    </xf>
    <xf numFmtId="0" fontId="51" fillId="2" borderId="102" xfId="0" applyFont="1" applyFill="1" applyBorder="1" applyAlignment="1">
      <alignment horizontal="center" vertical="center"/>
    </xf>
    <xf numFmtId="0" fontId="50" fillId="4" borderId="35" xfId="0" applyFont="1" applyFill="1" applyBorder="1" applyAlignment="1">
      <alignment horizontal="center" vertical="center" wrapText="1"/>
    </xf>
    <xf numFmtId="0" fontId="50" fillId="4" borderId="33" xfId="0" applyFont="1" applyFill="1" applyBorder="1" applyAlignment="1">
      <alignment horizontal="center" vertical="center" wrapText="1"/>
    </xf>
    <xf numFmtId="0" fontId="50" fillId="4" borderId="34" xfId="0" applyFont="1" applyFill="1" applyBorder="1" applyAlignment="1">
      <alignment horizontal="center" vertical="center" wrapText="1"/>
    </xf>
    <xf numFmtId="0" fontId="42" fillId="5" borderId="35" xfId="0" applyFont="1" applyFill="1" applyBorder="1" applyAlignment="1">
      <alignment horizontal="center" vertical="center" wrapText="1"/>
    </xf>
    <xf numFmtId="0" fontId="42" fillId="5" borderId="33" xfId="0" applyFont="1" applyFill="1" applyBorder="1" applyAlignment="1">
      <alignment horizontal="center" vertical="center" wrapText="1"/>
    </xf>
    <xf numFmtId="0" fontId="42" fillId="5" borderId="34" xfId="0" applyFont="1" applyFill="1" applyBorder="1" applyAlignment="1">
      <alignment horizontal="center" vertical="center" wrapText="1"/>
    </xf>
    <xf numFmtId="0" fontId="41" fillId="4" borderId="46" xfId="0" applyFont="1" applyFill="1" applyBorder="1" applyAlignment="1">
      <alignment horizontal="center" vertical="center" wrapText="1"/>
    </xf>
    <xf numFmtId="0" fontId="41" fillId="4" borderId="74" xfId="0" applyFont="1" applyFill="1" applyBorder="1" applyAlignment="1">
      <alignment horizontal="center" vertical="center" wrapText="1"/>
    </xf>
    <xf numFmtId="0" fontId="41" fillId="4" borderId="75" xfId="0" applyFont="1" applyFill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/>
    </xf>
    <xf numFmtId="0" fontId="28" fillId="0" borderId="65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41" fillId="4" borderId="35" xfId="0" applyFont="1" applyFill="1" applyBorder="1" applyAlignment="1">
      <alignment horizontal="center" vertical="center" wrapText="1"/>
    </xf>
    <xf numFmtId="0" fontId="41" fillId="4" borderId="33" xfId="0" applyFont="1" applyFill="1" applyBorder="1" applyAlignment="1">
      <alignment horizontal="center" vertical="center" wrapText="1"/>
    </xf>
    <xf numFmtId="0" fontId="41" fillId="4" borderId="34" xfId="0" applyFont="1" applyFill="1" applyBorder="1" applyAlignment="1">
      <alignment horizontal="center" vertical="center" wrapText="1"/>
    </xf>
    <xf numFmtId="0" fontId="0" fillId="5" borderId="35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3" borderId="22" xfId="0" applyFont="1" applyFill="1" applyBorder="1" applyAlignment="1" applyProtection="1">
      <alignment horizontal="centerContinuous" vertical="center" wrapText="1"/>
      <protection locked="0"/>
    </xf>
    <xf numFmtId="0" fontId="1" fillId="3" borderId="24" xfId="0" applyFont="1" applyFill="1" applyBorder="1" applyAlignment="1" applyProtection="1">
      <alignment horizontal="centerContinuous" vertical="center" wrapText="1"/>
      <protection locked="0"/>
    </xf>
    <xf numFmtId="0" fontId="1" fillId="3" borderId="18" xfId="0" applyFont="1" applyFill="1" applyBorder="1" applyAlignment="1" applyProtection="1">
      <alignment horizontal="centerContinuous" vertical="center" wrapText="1"/>
      <protection locked="0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10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79998168889431442"/>
        </patternFill>
      </fill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79998168889431442"/>
        </patternFill>
      </fill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79998168889431442"/>
        </patternFill>
      </fill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79998168889431442"/>
        </patternFill>
      </fill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A9A2A"/>
      <color rgb="FFC6EBAA"/>
      <color rgb="FF5A9AD6"/>
      <color rgb="FFF8C045"/>
      <color rgb="FFA5A5A5"/>
      <color rgb="FFEE7D39"/>
      <color rgb="FFBF9032"/>
      <color rgb="FF5B9BD6"/>
      <color rgb="FF8F1F2C"/>
      <color rgb="FF406B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00901367304597E-2"/>
          <c:y val="0.22966633401627007"/>
          <c:w val="0.88772273396814827"/>
          <c:h val="0.4552169859684778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'Dude score'!$C$27</c:f>
              <c:strCache>
                <c:ptCount val="1"/>
                <c:pt idx="0">
                  <c:v>Sustainability management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'Dude score'!$F$27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09-C748-8A3E-395596B525D4}"/>
            </c:ext>
          </c:extLst>
        </c:ser>
        <c:ser>
          <c:idx val="1"/>
          <c:order val="1"/>
          <c:tx>
            <c:strRef>
              <c:f>'Dude score'!$C$28</c:f>
              <c:strCache>
                <c:ptCount val="1"/>
                <c:pt idx="0">
                  <c:v>Energy &amp; GHG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'Dude score'!$F$28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57-F74B-A979-E6C664685311}"/>
            </c:ext>
          </c:extLst>
        </c:ser>
        <c:ser>
          <c:idx val="2"/>
          <c:order val="2"/>
          <c:tx>
            <c:strRef>
              <c:f>'Dude score'!$C$29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'Dude score'!$F$29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57-F74B-A979-E6C664685311}"/>
            </c:ext>
          </c:extLst>
        </c:ser>
        <c:ser>
          <c:idx val="3"/>
          <c:order val="3"/>
          <c:tx>
            <c:strRef>
              <c:f>'Dude score'!$C$30</c:f>
              <c:strCache>
                <c:ptCount val="1"/>
                <c:pt idx="0">
                  <c:v>Waste &amp; Resources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'Dude score'!$F$30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57-F74B-A979-E6C6646853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91038927"/>
        <c:axId val="191040607"/>
      </c:barChart>
      <c:catAx>
        <c:axId val="1910389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40607"/>
        <c:crosses val="autoZero"/>
        <c:auto val="1"/>
        <c:lblAlgn val="ctr"/>
        <c:lblOffset val="100"/>
        <c:noMultiLvlLbl val="0"/>
      </c:catAx>
      <c:valAx>
        <c:axId val="191040607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38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74761678737E-2"/>
          <c:y val="0.86647824156739595"/>
          <c:w val="0.89999994947974238"/>
          <c:h val="8.1988895534919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4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109482</xdr:colOff>
      <xdr:row>0</xdr:row>
      <xdr:rowOff>98536</xdr:rowOff>
    </xdr:from>
    <xdr:to>
      <xdr:col>9</xdr:col>
      <xdr:colOff>275263</xdr:colOff>
      <xdr:row>6</xdr:row>
      <xdr:rowOff>199952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76319" t="45513" r="3991" b="41944"/>
        <a:stretch/>
      </xdr:blipFill>
      <xdr:spPr bwMode="auto">
        <a:xfrm>
          <a:off x="7455775" y="98536"/>
          <a:ext cx="5344315" cy="17873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8</xdr:col>
      <xdr:colOff>34820</xdr:colOff>
      <xdr:row>40</xdr:row>
      <xdr:rowOff>73824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0E0BE66-D80D-4C43-B4FE-85C962DB9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863" y="4514589"/>
          <a:ext cx="12012834" cy="496680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432691</xdr:colOff>
      <xdr:row>1</xdr:row>
      <xdr:rowOff>38100</xdr:rowOff>
    </xdr:from>
    <xdr:to>
      <xdr:col>7</xdr:col>
      <xdr:colOff>2419680</xdr:colOff>
      <xdr:row>4</xdr:row>
      <xdr:rowOff>74485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76319" t="45513" r="3991" b="41944"/>
        <a:stretch/>
      </xdr:blipFill>
      <xdr:spPr bwMode="auto">
        <a:xfrm>
          <a:off x="10855984" y="192978"/>
          <a:ext cx="4344717" cy="14148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258549</xdr:colOff>
      <xdr:row>0</xdr:row>
      <xdr:rowOff>39631</xdr:rowOff>
    </xdr:from>
    <xdr:to>
      <xdr:col>7</xdr:col>
      <xdr:colOff>3290278</xdr:colOff>
      <xdr:row>4</xdr:row>
      <xdr:rowOff>48747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76319" t="45513" r="3991" b="41944"/>
        <a:stretch/>
      </xdr:blipFill>
      <xdr:spPr bwMode="auto">
        <a:xfrm>
          <a:off x="12861919" y="39631"/>
          <a:ext cx="5588786" cy="17851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54535</xdr:colOff>
      <xdr:row>0</xdr:row>
      <xdr:rowOff>13447</xdr:rowOff>
    </xdr:from>
    <xdr:to>
      <xdr:col>7</xdr:col>
      <xdr:colOff>2636276</xdr:colOff>
      <xdr:row>2</xdr:row>
      <xdr:rowOff>627062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76319" t="45513" r="3991" b="41944"/>
        <a:stretch/>
      </xdr:blipFill>
      <xdr:spPr bwMode="auto">
        <a:xfrm>
          <a:off x="9427135" y="13447"/>
          <a:ext cx="5228665" cy="16248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238380</xdr:colOff>
      <xdr:row>1</xdr:row>
      <xdr:rowOff>70461</xdr:rowOff>
    </xdr:from>
    <xdr:to>
      <xdr:col>7</xdr:col>
      <xdr:colOff>2922432</xdr:colOff>
      <xdr:row>2</xdr:row>
      <xdr:rowOff>351126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76319" t="45513" r="3991" b="41944"/>
        <a:stretch/>
      </xdr:blipFill>
      <xdr:spPr bwMode="auto">
        <a:xfrm>
          <a:off x="17109175" y="229211"/>
          <a:ext cx="4812757" cy="14015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811481</xdr:colOff>
      <xdr:row>13</xdr:row>
      <xdr:rowOff>367805</xdr:rowOff>
    </xdr:from>
    <xdr:to>
      <xdr:col>8</xdr:col>
      <xdr:colOff>806349</xdr:colOff>
      <xdr:row>24</xdr:row>
      <xdr:rowOff>201588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6950231-EB0C-804D-AF85-F587247D23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1722654</xdr:colOff>
      <xdr:row>11</xdr:row>
      <xdr:rowOff>45815</xdr:rowOff>
    </xdr:from>
    <xdr:to>
      <xdr:col>2</xdr:col>
      <xdr:colOff>2055185</xdr:colOff>
      <xdr:row>12</xdr:row>
      <xdr:rowOff>7936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3A7FE73-0E8D-C741-B4C1-B6709BB9A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9638" y="2646291"/>
          <a:ext cx="332531" cy="458153"/>
        </a:xfrm>
        <a:prstGeom prst="rect">
          <a:avLst/>
        </a:prstGeom>
      </xdr:spPr>
    </xdr:pic>
    <xdr:clientData/>
  </xdr:twoCellAnchor>
  <xdr:twoCellAnchor editAs="oneCell">
    <xdr:from>
      <xdr:col>3</xdr:col>
      <xdr:colOff>821200</xdr:colOff>
      <xdr:row>16</xdr:row>
      <xdr:rowOff>454940</xdr:rowOff>
    </xdr:from>
    <xdr:to>
      <xdr:col>3</xdr:col>
      <xdr:colOff>1083125</xdr:colOff>
      <xdr:row>17</xdr:row>
      <xdr:rowOff>409123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986531E-8164-C348-99AF-B13D705FD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8009" y="5143131"/>
          <a:ext cx="328600" cy="467589"/>
        </a:xfrm>
        <a:prstGeom prst="rect">
          <a:avLst/>
        </a:prstGeom>
      </xdr:spPr>
    </xdr:pic>
    <xdr:clientData/>
  </xdr:twoCellAnchor>
  <xdr:twoCellAnchor editAs="oneCell">
    <xdr:from>
      <xdr:col>6</xdr:col>
      <xdr:colOff>310745</xdr:colOff>
      <xdr:row>16</xdr:row>
      <xdr:rowOff>445852</xdr:rowOff>
    </xdr:from>
    <xdr:to>
      <xdr:col>6</xdr:col>
      <xdr:colOff>643276</xdr:colOff>
      <xdr:row>17</xdr:row>
      <xdr:rowOff>400035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8F02E3D-4B7B-3C4C-A330-DE09059D8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8298" y="5134043"/>
          <a:ext cx="332531" cy="467589"/>
        </a:xfrm>
        <a:prstGeom prst="rect">
          <a:avLst/>
        </a:prstGeom>
      </xdr:spPr>
    </xdr:pic>
    <xdr:clientData/>
  </xdr:twoCellAnchor>
  <xdr:twoCellAnchor editAs="oneCell">
    <xdr:from>
      <xdr:col>5</xdr:col>
      <xdr:colOff>462558</xdr:colOff>
      <xdr:row>16</xdr:row>
      <xdr:rowOff>449634</xdr:rowOff>
    </xdr:from>
    <xdr:to>
      <xdr:col>5</xdr:col>
      <xdr:colOff>795089</xdr:colOff>
      <xdr:row>17</xdr:row>
      <xdr:rowOff>403817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8D7F7B0-43BF-284C-AD69-FF8A28B0B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1254" y="5129308"/>
          <a:ext cx="332531" cy="464945"/>
        </a:xfrm>
        <a:prstGeom prst="rect">
          <a:avLst/>
        </a:prstGeom>
      </xdr:spPr>
    </xdr:pic>
    <xdr:clientData/>
  </xdr:twoCellAnchor>
  <xdr:twoCellAnchor editAs="oneCell">
    <xdr:from>
      <xdr:col>5</xdr:col>
      <xdr:colOff>466635</xdr:colOff>
      <xdr:row>15</xdr:row>
      <xdr:rowOff>453418</xdr:rowOff>
    </xdr:from>
    <xdr:to>
      <xdr:col>5</xdr:col>
      <xdr:colOff>799166</xdr:colOff>
      <xdr:row>16</xdr:row>
      <xdr:rowOff>407604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0EFE9E0-52EA-6345-B068-B8B6029BF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5331" y="4622331"/>
          <a:ext cx="332531" cy="464946"/>
        </a:xfrm>
        <a:prstGeom prst="rect">
          <a:avLst/>
        </a:prstGeom>
      </xdr:spPr>
    </xdr:pic>
    <xdr:clientData/>
  </xdr:twoCellAnchor>
  <xdr:twoCellAnchor editAs="oneCell">
    <xdr:from>
      <xdr:col>6</xdr:col>
      <xdr:colOff>337766</xdr:colOff>
      <xdr:row>14</xdr:row>
      <xdr:rowOff>445851</xdr:rowOff>
    </xdr:from>
    <xdr:to>
      <xdr:col>6</xdr:col>
      <xdr:colOff>670297</xdr:colOff>
      <xdr:row>15</xdr:row>
      <xdr:rowOff>400035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72CAEBD-590F-B54C-B392-2E3D5A39C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5319" y="4107234"/>
          <a:ext cx="332531" cy="467589"/>
        </a:xfrm>
        <a:prstGeom prst="rect">
          <a:avLst/>
        </a:prstGeom>
      </xdr:spPr>
    </xdr:pic>
    <xdr:clientData/>
  </xdr:twoCellAnchor>
  <xdr:twoCellAnchor editAs="oneCell">
    <xdr:from>
      <xdr:col>6</xdr:col>
      <xdr:colOff>314528</xdr:colOff>
      <xdr:row>15</xdr:row>
      <xdr:rowOff>449635</xdr:rowOff>
    </xdr:from>
    <xdr:to>
      <xdr:col>6</xdr:col>
      <xdr:colOff>647059</xdr:colOff>
      <xdr:row>16</xdr:row>
      <xdr:rowOff>403821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4400DF2-B7C0-4C41-8030-35F75A3F3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2081" y="4624422"/>
          <a:ext cx="332531" cy="467589"/>
        </a:xfrm>
        <a:prstGeom prst="rect">
          <a:avLst/>
        </a:prstGeom>
      </xdr:spPr>
    </xdr:pic>
    <xdr:clientData/>
  </xdr:twoCellAnchor>
  <xdr:twoCellAnchor>
    <xdr:from>
      <xdr:col>3</xdr:col>
      <xdr:colOff>958015</xdr:colOff>
      <xdr:row>17</xdr:row>
      <xdr:rowOff>423334</xdr:rowOff>
    </xdr:from>
    <xdr:to>
      <xdr:col>3</xdr:col>
      <xdr:colOff>958015</xdr:colOff>
      <xdr:row>20</xdr:row>
      <xdr:rowOff>499316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4F741F3C-9363-3A47-9FD0-625B9D5CD4D8}"/>
            </a:ext>
          </a:extLst>
        </xdr:cNvPr>
        <xdr:cNvCxnSpPr/>
      </xdr:nvCxnSpPr>
      <xdr:spPr>
        <a:xfrm flipV="1">
          <a:off x="7069037" y="5557958"/>
          <a:ext cx="0" cy="1591788"/>
        </a:xfrm>
        <a:prstGeom prst="line">
          <a:avLst/>
        </a:prstGeom>
        <a:ln w="38100">
          <a:solidFill>
            <a:srgbClr val="8F1F2C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621519</xdr:colOff>
      <xdr:row>17</xdr:row>
      <xdr:rowOff>434188</xdr:rowOff>
    </xdr:from>
    <xdr:to>
      <xdr:col>5</xdr:col>
      <xdr:colOff>621519</xdr:colOff>
      <xdr:row>21</xdr:row>
      <xdr:rowOff>4901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9EB2EC78-FD3C-0644-BD02-544C03D14E2B}"/>
            </a:ext>
          </a:extLst>
        </xdr:cNvPr>
        <xdr:cNvCxnSpPr/>
      </xdr:nvCxnSpPr>
      <xdr:spPr>
        <a:xfrm flipV="1">
          <a:off x="9183777" y="5568812"/>
          <a:ext cx="0" cy="1591788"/>
        </a:xfrm>
        <a:prstGeom prst="line">
          <a:avLst/>
        </a:prstGeom>
        <a:ln w="38100">
          <a:solidFill>
            <a:srgbClr val="8F1F2C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488895</xdr:colOff>
      <xdr:row>17</xdr:row>
      <xdr:rowOff>445477</xdr:rowOff>
    </xdr:from>
    <xdr:to>
      <xdr:col>6</xdr:col>
      <xdr:colOff>488895</xdr:colOff>
      <xdr:row>21</xdr:row>
      <xdr:rowOff>11288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B678EA9A-B6E3-AF43-B8B1-6831A16F869C}"/>
            </a:ext>
          </a:extLst>
        </xdr:cNvPr>
        <xdr:cNvCxnSpPr/>
      </xdr:nvCxnSpPr>
      <xdr:spPr>
        <a:xfrm flipV="1">
          <a:off x="10724878" y="5623169"/>
          <a:ext cx="0" cy="1606495"/>
        </a:xfrm>
        <a:prstGeom prst="line">
          <a:avLst/>
        </a:prstGeom>
        <a:ln w="38100">
          <a:solidFill>
            <a:srgbClr val="8F1F2C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1201720</xdr:colOff>
      <xdr:row>17</xdr:row>
      <xdr:rowOff>275345</xdr:rowOff>
    </xdr:from>
    <xdr:to>
      <xdr:col>4</xdr:col>
      <xdr:colOff>207511</xdr:colOff>
      <xdr:row>17</xdr:row>
      <xdr:rowOff>275345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59DF2F1A-1514-B142-BF0C-3CD14BCDA577}"/>
            </a:ext>
          </a:extLst>
        </xdr:cNvPr>
        <xdr:cNvCxnSpPr/>
      </xdr:nvCxnSpPr>
      <xdr:spPr>
        <a:xfrm>
          <a:off x="7312742" y="5409969"/>
          <a:ext cx="248479" cy="0"/>
        </a:xfrm>
        <a:prstGeom prst="straightConnector1">
          <a:avLst/>
        </a:prstGeom>
        <a:ln w="38100">
          <a:solidFill>
            <a:srgbClr val="8F1F2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842024</xdr:colOff>
      <xdr:row>17</xdr:row>
      <xdr:rowOff>270702</xdr:rowOff>
    </xdr:from>
    <xdr:to>
      <xdr:col>5</xdr:col>
      <xdr:colOff>1090503</xdr:colOff>
      <xdr:row>17</xdr:row>
      <xdr:rowOff>270702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A46372BA-AEC9-BC44-B590-68D0BE40342B}"/>
            </a:ext>
          </a:extLst>
        </xdr:cNvPr>
        <xdr:cNvCxnSpPr/>
      </xdr:nvCxnSpPr>
      <xdr:spPr>
        <a:xfrm>
          <a:off x="9404282" y="5405326"/>
          <a:ext cx="248479" cy="0"/>
        </a:xfrm>
        <a:prstGeom prst="straightConnector1">
          <a:avLst/>
        </a:prstGeom>
        <a:ln w="38100">
          <a:solidFill>
            <a:srgbClr val="8F1F2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693994</xdr:colOff>
      <xdr:row>17</xdr:row>
      <xdr:rowOff>272887</xdr:rowOff>
    </xdr:from>
    <xdr:to>
      <xdr:col>7</xdr:col>
      <xdr:colOff>116290</xdr:colOff>
      <xdr:row>17</xdr:row>
      <xdr:rowOff>272887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15640904-9219-8248-8B40-D9A20C84F2DB}"/>
            </a:ext>
          </a:extLst>
        </xdr:cNvPr>
        <xdr:cNvCxnSpPr/>
      </xdr:nvCxnSpPr>
      <xdr:spPr>
        <a:xfrm>
          <a:off x="10935929" y="5407511"/>
          <a:ext cx="248479" cy="0"/>
        </a:xfrm>
        <a:prstGeom prst="straightConnector1">
          <a:avLst/>
        </a:prstGeom>
        <a:ln w="38100">
          <a:solidFill>
            <a:srgbClr val="8F1F2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493888</xdr:colOff>
      <xdr:row>1</xdr:row>
      <xdr:rowOff>47036</xdr:rowOff>
    </xdr:from>
    <xdr:to>
      <xdr:col>14</xdr:col>
      <xdr:colOff>3328</xdr:colOff>
      <xdr:row>5</xdr:row>
      <xdr:rowOff>16406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11853BB3-E52C-1741-AB31-BA8A30749D9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6319" t="45513" r="3991" b="41944"/>
        <a:stretch/>
      </xdr:blipFill>
      <xdr:spPr bwMode="auto">
        <a:xfrm>
          <a:off x="14017036" y="47036"/>
          <a:ext cx="4345200" cy="1404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0</xdr:row>
      <xdr:rowOff>285750</xdr:rowOff>
    </xdr:from>
    <xdr:to>
      <xdr:col>9</xdr:col>
      <xdr:colOff>1219200</xdr:colOff>
      <xdr:row>0</xdr:row>
      <xdr:rowOff>581026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58" t="17358" r="5653" b="22847"/>
        <a:stretch/>
      </xdr:blipFill>
      <xdr:spPr>
        <a:xfrm>
          <a:off x="10791825" y="285750"/>
          <a:ext cx="1076325" cy="295276"/>
        </a:xfrm>
        <a:prstGeom prst="rect">
          <a:avLst/>
        </a:prstGeom>
      </xdr:spPr>
    </xdr:pic>
    <xdr:clientData/>
  </xdr:twoCellAnchor>
  <xdr:twoCellAnchor editAs="oneCell">
    <xdr:from>
      <xdr:col>9</xdr:col>
      <xdr:colOff>485775</xdr:colOff>
      <xdr:row>1</xdr:row>
      <xdr:rowOff>209550</xdr:rowOff>
    </xdr:from>
    <xdr:to>
      <xdr:col>9</xdr:col>
      <xdr:colOff>810299</xdr:colOff>
      <xdr:row>1</xdr:row>
      <xdr:rowOff>666833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4725" y="1114425"/>
          <a:ext cx="324524" cy="457283"/>
        </a:xfrm>
        <a:prstGeom prst="rect">
          <a:avLst/>
        </a:prstGeom>
      </xdr:spPr>
    </xdr:pic>
    <xdr:clientData/>
  </xdr:twoCellAnchor>
  <xdr:twoCellAnchor editAs="oneCell">
    <xdr:from>
      <xdr:col>9</xdr:col>
      <xdr:colOff>323850</xdr:colOff>
      <xdr:row>2</xdr:row>
      <xdr:rowOff>285750</xdr:rowOff>
    </xdr:from>
    <xdr:to>
      <xdr:col>9</xdr:col>
      <xdr:colOff>1037144</xdr:colOff>
      <xdr:row>2</xdr:row>
      <xdr:rowOff>742990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2800" y="2143125"/>
          <a:ext cx="713294" cy="457240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104775</xdr:colOff>
      <xdr:row>3</xdr:row>
      <xdr:rowOff>266700</xdr:rowOff>
    </xdr:from>
    <xdr:to>
      <xdr:col>9</xdr:col>
      <xdr:colOff>1202150</xdr:colOff>
      <xdr:row>3</xdr:row>
      <xdr:rowOff>723940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3725" y="3190875"/>
          <a:ext cx="1097375" cy="45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orporation.net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sciencebasedtargets.org/" TargetMode="External"/><Relationship Id="rId1" Type="http://schemas.openxmlformats.org/officeDocument/2006/relationships/hyperlink" Target="http://there100.org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6EBAA"/>
  </sheetPr>
  <dimension ref="B1:N15"/>
  <sheetViews>
    <sheetView tabSelected="1" zoomScale="80" zoomScaleNormal="80" workbookViewId="0">
      <selection activeCell="D3" sqref="D3"/>
    </sheetView>
  </sheetViews>
  <sheetFormatPr defaultColWidth="9.140625" defaultRowHeight="15"/>
  <cols>
    <col min="1" max="1" width="3.42578125" style="1" customWidth="1"/>
    <col min="2" max="2" width="37.85546875" style="1" bestFit="1" customWidth="1"/>
    <col min="3" max="3" width="20.42578125" style="1" customWidth="1"/>
    <col min="4" max="4" width="53.42578125" style="1" customWidth="1"/>
    <col min="5" max="5" width="2.42578125" style="1" customWidth="1"/>
    <col min="6" max="6" width="47.42578125" style="1" customWidth="1"/>
    <col min="7" max="16384" width="9.140625" style="1"/>
  </cols>
  <sheetData>
    <row r="1" spans="2:14" ht="15.95" thickBot="1"/>
    <row r="2" spans="2:14" ht="33.950000000000003">
      <c r="B2" s="277" t="s">
        <v>0</v>
      </c>
      <c r="C2" s="278"/>
      <c r="D2" s="279"/>
    </row>
    <row r="3" spans="2:14" ht="26.1">
      <c r="B3" s="280" t="s">
        <v>1</v>
      </c>
      <c r="C3" s="281"/>
      <c r="D3" s="183"/>
      <c r="E3" s="184"/>
    </row>
    <row r="4" spans="2:14" ht="26.1">
      <c r="B4" s="280" t="s">
        <v>2</v>
      </c>
      <c r="C4" s="281"/>
      <c r="D4" s="183"/>
      <c r="E4" s="2"/>
    </row>
    <row r="5" spans="2:14" ht="26.1">
      <c r="B5" s="280" t="s">
        <v>3</v>
      </c>
      <c r="C5" s="281"/>
      <c r="D5" s="236"/>
      <c r="E5" s="184"/>
    </row>
    <row r="6" spans="2:14" ht="27">
      <c r="B6" s="282" t="s">
        <v>4</v>
      </c>
      <c r="C6" s="185" t="s">
        <v>5</v>
      </c>
      <c r="D6" s="183"/>
      <c r="E6" s="2"/>
    </row>
    <row r="7" spans="2:14" ht="27">
      <c r="B7" s="283"/>
      <c r="C7" s="185" t="s">
        <v>6</v>
      </c>
      <c r="D7" s="183"/>
      <c r="E7" s="2"/>
    </row>
    <row r="8" spans="2:14" ht="27">
      <c r="B8" s="284"/>
      <c r="C8" s="185" t="s">
        <v>7</v>
      </c>
      <c r="D8" s="183"/>
      <c r="E8" s="2"/>
    </row>
    <row r="9" spans="2:14" ht="21" customHeight="1"/>
    <row r="10" spans="2:14" ht="30" customHeight="1">
      <c r="B10" s="276" t="s">
        <v>8</v>
      </c>
      <c r="C10" s="276"/>
      <c r="D10" s="276"/>
      <c r="E10" s="276"/>
      <c r="F10" s="276"/>
    </row>
    <row r="11" spans="2:14" ht="4.5" customHeight="1">
      <c r="B11" s="182"/>
      <c r="C11" s="186"/>
      <c r="D11" s="186"/>
    </row>
    <row r="12" spans="2:14" ht="27.95" customHeight="1">
      <c r="B12" s="276" t="s">
        <v>9</v>
      </c>
      <c r="C12" s="276"/>
      <c r="D12" s="276"/>
      <c r="E12" s="276"/>
      <c r="F12" s="276"/>
    </row>
    <row r="13" spans="2:14" ht="4.5" customHeight="1">
      <c r="B13" s="187"/>
      <c r="C13" s="187"/>
      <c r="D13" s="187"/>
      <c r="E13" s="187"/>
      <c r="F13" s="187"/>
    </row>
    <row r="14" spans="2:14" ht="30" customHeight="1">
      <c r="B14" s="276" t="s">
        <v>10</v>
      </c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</row>
    <row r="15" spans="2:14" ht="21" customHeight="1">
      <c r="B15" s="181"/>
    </row>
  </sheetData>
  <sheetProtection algorithmName="SHA-512" hashValue="hqM+MYNchXsIowwx0euup1SLKYrwMA8GHAsML65anJcH09zKlTKiEj4f3j2ylR9RN0D6IAgYkvAavVZvlnqQpg==" saltValue="B/+C4RpBWdvgpy8cNWv37w==" spinCount="100000" sheet="1" objects="1" scenarios="1" selectLockedCells="1"/>
  <protectedRanges>
    <protectedRange sqref="D3:D8" name="Range1"/>
  </protectedRanges>
  <mergeCells count="8">
    <mergeCell ref="B10:F10"/>
    <mergeCell ref="B12:F12"/>
    <mergeCell ref="B14:N14"/>
    <mergeCell ref="B2:D2"/>
    <mergeCell ref="B3:C3"/>
    <mergeCell ref="B4:C4"/>
    <mergeCell ref="B5:C5"/>
    <mergeCell ref="B6:B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A9AD6"/>
  </sheetPr>
  <dimension ref="A1:W104"/>
  <sheetViews>
    <sheetView zoomScale="90" zoomScaleNormal="90" workbookViewId="0">
      <selection activeCell="H9" sqref="H9"/>
    </sheetView>
  </sheetViews>
  <sheetFormatPr defaultColWidth="9.140625" defaultRowHeight="59.1"/>
  <cols>
    <col min="1" max="1" width="4.42578125" style="52" customWidth="1"/>
    <col min="2" max="3" width="58.85546875" style="4" customWidth="1"/>
    <col min="4" max="4" width="14.85546875" style="4" customWidth="1"/>
    <col min="5" max="5" width="25.85546875" style="4" customWidth="1"/>
    <col min="6" max="6" width="4.7109375" style="4" customWidth="1"/>
    <col min="7" max="7" width="0.140625" style="4" customWidth="1"/>
    <col min="8" max="8" width="80.85546875" style="200" customWidth="1"/>
    <col min="9" max="9" width="16.42578125" style="43" bestFit="1" customWidth="1"/>
    <col min="10" max="10" width="10" style="4" customWidth="1"/>
    <col min="11" max="11" width="24.140625" style="4" customWidth="1"/>
    <col min="12" max="12" width="4.85546875" style="4" customWidth="1"/>
    <col min="13" max="16384" width="9.140625" style="4"/>
  </cols>
  <sheetData>
    <row r="1" spans="1:11" ht="12.75" customHeight="1" thickBot="1"/>
    <row r="2" spans="1:11" ht="57.95" customHeight="1">
      <c r="B2" s="285" t="s">
        <v>11</v>
      </c>
      <c r="C2" s="286"/>
      <c r="D2" s="82"/>
    </row>
    <row r="3" spans="1:11" ht="8.1" hidden="1" customHeight="1" thickBot="1">
      <c r="B3" s="22"/>
      <c r="C3" s="23"/>
      <c r="D3" s="81"/>
    </row>
    <row r="4" spans="1:11" ht="50.1" customHeight="1" thickBot="1">
      <c r="B4" s="290" t="s">
        <v>12</v>
      </c>
      <c r="C4" s="291"/>
      <c r="D4" s="83"/>
      <c r="H4" s="39"/>
      <c r="J4" s="7"/>
    </row>
    <row r="5" spans="1:11" ht="9" customHeight="1" thickBot="1">
      <c r="B5" s="8"/>
      <c r="C5" s="8"/>
      <c r="D5" s="8"/>
      <c r="E5" s="9"/>
      <c r="F5" s="9"/>
      <c r="G5" s="37"/>
      <c r="H5" s="40"/>
    </row>
    <row r="6" spans="1:11" ht="51.75" customHeight="1" thickBot="1">
      <c r="A6" s="188"/>
      <c r="B6" s="189" t="s">
        <v>13</v>
      </c>
      <c r="C6" s="190" t="s">
        <v>14</v>
      </c>
      <c r="D6" s="191" t="s">
        <v>15</v>
      </c>
      <c r="E6" s="190" t="s">
        <v>16</v>
      </c>
      <c r="F6" s="292" t="s">
        <v>17</v>
      </c>
      <c r="G6" s="293"/>
      <c r="H6" s="293"/>
      <c r="I6" s="192" t="s">
        <v>18</v>
      </c>
      <c r="J6" s="190" t="s">
        <v>19</v>
      </c>
    </row>
    <row r="7" spans="1:11" ht="51.75" hidden="1" customHeight="1">
      <c r="A7" s="193"/>
      <c r="B7" s="194"/>
      <c r="C7" s="195"/>
      <c r="D7" s="195"/>
      <c r="E7" s="195"/>
      <c r="F7" s="196"/>
      <c r="G7" s="196"/>
      <c r="H7" s="197"/>
      <c r="I7" s="198"/>
    </row>
    <row r="8" spans="1:11" ht="50.1" customHeight="1" thickBot="1">
      <c r="A8" s="237" t="s">
        <v>20</v>
      </c>
      <c r="B8" s="238"/>
      <c r="C8" s="238"/>
      <c r="D8" s="238"/>
      <c r="E8" s="238"/>
      <c r="F8" s="238"/>
      <c r="G8" s="238"/>
      <c r="H8" s="238"/>
      <c r="I8" s="238"/>
      <c r="J8" s="239"/>
    </row>
    <row r="9" spans="1:11" ht="50.1" customHeight="1">
      <c r="A9" s="162" t="s">
        <v>21</v>
      </c>
      <c r="B9" s="153" t="s">
        <v>22</v>
      </c>
      <c r="C9" s="19" t="s">
        <v>23</v>
      </c>
      <c r="D9" s="84">
        <v>1</v>
      </c>
      <c r="E9" s="67"/>
      <c r="F9" s="34"/>
      <c r="G9" s="232" t="str">
        <f>IF(ISBLANK(H9), "Enter Text - Provide information on your monitoring approach", H9)</f>
        <v>Enter Text - Provide information on your monitoring approach</v>
      </c>
      <c r="H9" s="70"/>
      <c r="I9" s="44" t="str">
        <f>IF(OR(E9="No",AND(NOT(ISBLANK(E9)),NOT(ISBLANK(H9)))),"P","")</f>
        <v/>
      </c>
      <c r="J9" s="101">
        <f>IF(OR(E9="No",ISBLANK(E9)), 0, 1)</f>
        <v>0</v>
      </c>
    </row>
    <row r="10" spans="1:11" ht="50.1" customHeight="1">
      <c r="A10" s="162" t="s">
        <v>24</v>
      </c>
      <c r="B10" s="14" t="s">
        <v>25</v>
      </c>
      <c r="C10" s="16" t="s">
        <v>26</v>
      </c>
      <c r="D10" s="84">
        <v>1</v>
      </c>
      <c r="E10" s="68"/>
      <c r="F10" s="35"/>
      <c r="G10" s="232" t="str">
        <f>IF(ISBLANK(H10), "Enter Text - Provide details of the auditor and how regularly audits take place", H10)</f>
        <v>Enter Text - Provide details of the auditor and how regularly audits take place</v>
      </c>
      <c r="H10" s="71"/>
      <c r="I10" s="44" t="str">
        <f>IF(OR(E10="No",AND(NOT(ISBLANK(E10)),NOT(ISBLANK(H10)))),"P","")</f>
        <v/>
      </c>
      <c r="J10" s="88">
        <f>IF(OR(E10="No",ISBLANK(E10)), 0, 1)</f>
        <v>0</v>
      </c>
    </row>
    <row r="11" spans="1:11" ht="50.1" customHeight="1">
      <c r="A11" s="162" t="s">
        <v>27</v>
      </c>
      <c r="B11" s="41" t="s">
        <v>28</v>
      </c>
      <c r="C11" s="16" t="s">
        <v>29</v>
      </c>
      <c r="D11" s="84">
        <v>1</v>
      </c>
      <c r="E11" s="68"/>
      <c r="F11" s="35"/>
      <c r="G11" s="124" t="str">
        <f>IF(ISBLANK(H11), "Enter Text - Provide details of the action plan", H11)</f>
        <v>Enter Text - Provide details of the action plan</v>
      </c>
      <c r="H11" s="71"/>
      <c r="I11" s="44" t="str">
        <f>IF(OR(E11="No",AND(NOT(ISBLANK(E11)),NOT(ISBLANK(H11)))),"P","")</f>
        <v/>
      </c>
      <c r="J11" s="88">
        <f>IF(OR(E11="No",ISBLANK(E11)), 0, 1)</f>
        <v>0</v>
      </c>
    </row>
    <row r="12" spans="1:11" ht="50.1" customHeight="1" thickBot="1">
      <c r="A12" s="162" t="s">
        <v>30</v>
      </c>
      <c r="B12" s="141" t="s">
        <v>31</v>
      </c>
      <c r="C12" s="21" t="s">
        <v>32</v>
      </c>
      <c r="D12" s="122">
        <v>1</v>
      </c>
      <c r="E12" s="69"/>
      <c r="F12" s="36"/>
      <c r="G12" s="123" t="str">
        <f>IF(ISBLANK(H12), "Enter Text - Details on where and how targets are displayed", H12)</f>
        <v>Enter Text - Details on where and how targets are displayed</v>
      </c>
      <c r="H12" s="71"/>
      <c r="I12" s="44" t="str">
        <f>IF(OR(E12="No",AND(NOT(ISBLANK(E12)),NOT(ISBLANK(H12)))),"P","")</f>
        <v/>
      </c>
      <c r="J12" s="100">
        <f>IF(OR(E12="No",ISBLANK(E12)), 0, 1)</f>
        <v>0</v>
      </c>
    </row>
    <row r="13" spans="1:11" s="46" customFormat="1" ht="50.1" customHeight="1" thickBot="1">
      <c r="A13" s="287" t="s">
        <v>33</v>
      </c>
      <c r="B13" s="288"/>
      <c r="C13" s="288"/>
      <c r="D13" s="288"/>
      <c r="E13" s="288"/>
      <c r="F13" s="288"/>
      <c r="G13" s="288"/>
      <c r="H13" s="288"/>
      <c r="I13" s="288"/>
      <c r="J13" s="289"/>
    </row>
    <row r="14" spans="1:11" ht="50.1" customHeight="1">
      <c r="A14" s="162" t="s">
        <v>34</v>
      </c>
      <c r="B14" s="179" t="s">
        <v>35</v>
      </c>
      <c r="C14" s="19" t="s">
        <v>36</v>
      </c>
      <c r="D14" s="84">
        <v>1</v>
      </c>
      <c r="E14" s="67"/>
      <c r="F14" s="34"/>
      <c r="G14" s="124" t="str">
        <f>IF(ISBLANK(H14), "Enter Text - Provide details of who leads the training, dates of last sessions and to which parts of the business", H14)</f>
        <v>Enter Text - Provide details of who leads the training, dates of last sessions and to which parts of the business</v>
      </c>
      <c r="H14" s="71"/>
      <c r="I14" s="44" t="str">
        <f>IF(OR(E14="No",AND(NOT(ISBLANK(E14)),NOT(ISBLANK(H14)))),"P","")</f>
        <v/>
      </c>
      <c r="J14" s="101">
        <f>IF(ISBLANK(E14),0,VLOOKUP(E14,Lists!B:C,2,FALSE))</f>
        <v>0</v>
      </c>
      <c r="K14" s="89"/>
    </row>
    <row r="15" spans="1:11" ht="50.1" customHeight="1">
      <c r="A15" s="162" t="s">
        <v>37</v>
      </c>
      <c r="B15" s="16" t="s">
        <v>38</v>
      </c>
      <c r="C15" s="16" t="s">
        <v>39</v>
      </c>
      <c r="D15" s="84">
        <v>1</v>
      </c>
      <c r="E15" s="68"/>
      <c r="F15" s="35"/>
      <c r="G15" s="51" t="str">
        <f>IF(ISBLANK(H15), "Enter Text - How are objectives incorporated into staff personal objectives?", H15)</f>
        <v>Enter Text - How are objectives incorporated into staff personal objectives?</v>
      </c>
      <c r="H15" s="71"/>
      <c r="I15" s="44" t="str">
        <f>IF(OR(E15="No",AND(NOT(ISBLANK(E15)),NOT(ISBLANK(H15)))),"P","")</f>
        <v/>
      </c>
      <c r="J15" s="88">
        <f>IF(OR(E15="No",ISBLANK(E15)), 0, 1)</f>
        <v>0</v>
      </c>
    </row>
    <row r="16" spans="1:11" ht="50.1" customHeight="1">
      <c r="A16" s="162" t="s">
        <v>40</v>
      </c>
      <c r="B16" s="16" t="s">
        <v>41</v>
      </c>
      <c r="C16" s="16" t="s">
        <v>42</v>
      </c>
      <c r="D16" s="84">
        <v>1</v>
      </c>
      <c r="E16" s="68"/>
      <c r="F16" s="35"/>
      <c r="G16" s="51" t="str">
        <f>IF(ISBLANK(H16), "Enter Text - Provide name and job title of responsible person, and list their environmental responsibilities", H16)</f>
        <v>Enter Text - Provide name and job title of responsible person, and list their environmental responsibilities</v>
      </c>
      <c r="H16" s="71"/>
      <c r="I16" s="44" t="str">
        <f>IF(OR(E16="No",AND(NOT(ISBLANK(E16)),NOT(ISBLANK(H16)))),"P","")</f>
        <v/>
      </c>
      <c r="J16" s="88">
        <f>IF(OR(E16="No",ISBLANK(E16)), 0, 1)</f>
        <v>0</v>
      </c>
    </row>
    <row r="17" spans="1:13" ht="50.1" customHeight="1" thickBot="1">
      <c r="A17" s="162" t="s">
        <v>43</v>
      </c>
      <c r="B17" s="180" t="s">
        <v>44</v>
      </c>
      <c r="C17" s="21" t="s">
        <v>45</v>
      </c>
      <c r="D17" s="122">
        <v>1</v>
      </c>
      <c r="E17" s="69"/>
      <c r="F17" s="36"/>
      <c r="G17" s="123" t="str">
        <f>IF(ISBLANK(H17), "Enter Text - Provide details of which senior managers and what targets are linked to pay", H17)</f>
        <v>Enter Text - Provide details of which senior managers and what targets are linked to pay</v>
      </c>
      <c r="H17" s="250"/>
      <c r="I17" s="44" t="str">
        <f>IF(OR(E17="No",AND(NOT(ISBLANK(E17)),NOT(ISBLANK(H17)))),"P","")</f>
        <v/>
      </c>
      <c r="J17" s="100">
        <f>IF(OR(E17="No",ISBLANK(E17)), 0, 1)</f>
        <v>0</v>
      </c>
    </row>
    <row r="18" spans="1:13" ht="50.1" customHeight="1" thickBot="1">
      <c r="A18" s="287" t="s">
        <v>46</v>
      </c>
      <c r="B18" s="288"/>
      <c r="C18" s="288"/>
      <c r="D18" s="288"/>
      <c r="E18" s="288"/>
      <c r="F18" s="288"/>
      <c r="G18" s="288"/>
      <c r="H18" s="288"/>
      <c r="I18" s="288"/>
      <c r="J18" s="289"/>
    </row>
    <row r="19" spans="1:13" ht="50.1" customHeight="1">
      <c r="A19" s="162" t="s">
        <v>47</v>
      </c>
      <c r="B19" s="153" t="s">
        <v>48</v>
      </c>
      <c r="C19" s="19" t="s">
        <v>49</v>
      </c>
      <c r="D19" s="84">
        <v>1</v>
      </c>
      <c r="E19" s="67"/>
      <c r="F19" s="34"/>
      <c r="G19" s="124" t="str">
        <f>IF(ISBLANK(H19), "Enter Text - How are potential impacts recorded; how frequently; and by whom?", H19)</f>
        <v>Enter Text - How are potential impacts recorded; how frequently; and by whom?</v>
      </c>
      <c r="H19" s="70"/>
      <c r="I19" s="44" t="str">
        <f t="shared" ref="I19:I24" si="0">IF(OR(E19="No",AND(NOT(ISBLANK(E19)),NOT(ISBLANK(H19)))),"P","")</f>
        <v/>
      </c>
      <c r="J19" s="101">
        <f t="shared" ref="J19:J24" si="1">IF(OR(E19="No",ISBLANK(E19)), 0, 1)</f>
        <v>0</v>
      </c>
    </row>
    <row r="20" spans="1:13" ht="50.1" customHeight="1">
      <c r="A20" s="162" t="s">
        <v>50</v>
      </c>
      <c r="B20" s="14" t="s">
        <v>51</v>
      </c>
      <c r="C20" s="16" t="s">
        <v>52</v>
      </c>
      <c r="D20" s="84">
        <v>1</v>
      </c>
      <c r="E20" s="68"/>
      <c r="F20" s="35"/>
      <c r="G20" s="51" t="str">
        <f>IF(ISBLANK(H20), "Enter Text - Provide details and submit copy of certification separately", H20)</f>
        <v>Enter Text - Provide details and submit copy of certification separately</v>
      </c>
      <c r="H20" s="71"/>
      <c r="I20" s="44" t="str">
        <f t="shared" si="0"/>
        <v/>
      </c>
      <c r="J20" s="88">
        <f t="shared" si="1"/>
        <v>0</v>
      </c>
    </row>
    <row r="21" spans="1:13" ht="50.1" customHeight="1">
      <c r="A21" s="162" t="s">
        <v>53</v>
      </c>
      <c r="B21" s="16" t="s">
        <v>54</v>
      </c>
      <c r="C21" s="16" t="s">
        <v>55</v>
      </c>
      <c r="D21" s="84">
        <v>1</v>
      </c>
      <c r="E21" s="68"/>
      <c r="F21" s="35"/>
      <c r="G21" s="51" t="str">
        <f>IF(ISBLANK(H21), "Enter Text - Summarise the findings from the assessment", H21)</f>
        <v>Enter Text - Summarise the findings from the assessment</v>
      </c>
      <c r="H21" s="71"/>
      <c r="I21" s="44" t="str">
        <f t="shared" si="0"/>
        <v/>
      </c>
      <c r="J21" s="88">
        <f t="shared" si="1"/>
        <v>0</v>
      </c>
    </row>
    <row r="22" spans="1:13" ht="60" customHeight="1">
      <c r="A22" s="162" t="s">
        <v>56</v>
      </c>
      <c r="B22" s="16" t="s">
        <v>57</v>
      </c>
      <c r="C22" s="16" t="s">
        <v>58</v>
      </c>
      <c r="D22" s="84">
        <v>1</v>
      </c>
      <c r="E22" s="68"/>
      <c r="F22" s="35"/>
      <c r="G22" s="51" t="str">
        <f>IF(ISBLANK(H22), "Enter Text - Summarise the findings from the assessment", H22)</f>
        <v>Enter Text - Summarise the findings from the assessment</v>
      </c>
      <c r="H22" s="247"/>
      <c r="I22" s="44" t="str">
        <f>IF(OR(E22="No",AND(NOT(ISBLANK(E22)),NOT(ISBLANK(H22)))),"P","")</f>
        <v/>
      </c>
      <c r="J22" s="88">
        <f t="shared" si="1"/>
        <v>0</v>
      </c>
    </row>
    <row r="23" spans="1:13" ht="50.1" customHeight="1">
      <c r="A23" s="162" t="s">
        <v>59</v>
      </c>
      <c r="B23" s="14" t="s">
        <v>60</v>
      </c>
      <c r="C23" s="16" t="s">
        <v>61</v>
      </c>
      <c r="D23" s="84">
        <v>1</v>
      </c>
      <c r="E23" s="68"/>
      <c r="F23" s="35"/>
      <c r="G23" s="51" t="str">
        <f xml:space="preserve"> IF(ISBLANK(H23), "Enter Text - Share evidence of your work undertaken with suppliers",H23)</f>
        <v>Enter Text - Share evidence of your work undertaken with suppliers</v>
      </c>
      <c r="H23" s="71"/>
      <c r="I23" s="44" t="str">
        <f>IF(OR(E23="No",AND(NOT(ISBLANK(E23)),NOT(ISBLANK(H23)))),"P","")</f>
        <v/>
      </c>
      <c r="J23" s="88">
        <f t="shared" si="1"/>
        <v>0</v>
      </c>
    </row>
    <row r="24" spans="1:13" ht="50.1" customHeight="1" thickBot="1">
      <c r="A24" s="162" t="s">
        <v>62</v>
      </c>
      <c r="B24" s="141" t="s">
        <v>63</v>
      </c>
      <c r="C24" s="20" t="s">
        <v>64</v>
      </c>
      <c r="D24" s="122">
        <v>1</v>
      </c>
      <c r="E24" s="69"/>
      <c r="F24" s="36"/>
      <c r="G24" s="123" t="str">
        <f>IF(ISBLANK(H24), "Enter Text - What actions are you taking?", H24)</f>
        <v>Enter Text - What actions are you taking?</v>
      </c>
      <c r="H24" s="72"/>
      <c r="I24" s="44" t="str">
        <f t="shared" si="0"/>
        <v/>
      </c>
      <c r="J24" s="100">
        <f t="shared" si="1"/>
        <v>0</v>
      </c>
    </row>
    <row r="25" spans="1:13" s="46" customFormat="1" ht="50.1" customHeight="1" thickBot="1">
      <c r="A25" s="287" t="s">
        <v>65</v>
      </c>
      <c r="B25" s="288"/>
      <c r="C25" s="288"/>
      <c r="D25" s="288"/>
      <c r="E25" s="288"/>
      <c r="F25" s="288"/>
      <c r="G25" s="288"/>
      <c r="H25" s="288"/>
      <c r="I25" s="288"/>
      <c r="J25" s="289"/>
    </row>
    <row r="26" spans="1:13" ht="50.1" customHeight="1">
      <c r="A26" s="176" t="s">
        <v>66</v>
      </c>
      <c r="B26" s="153" t="s">
        <v>67</v>
      </c>
      <c r="C26" s="19" t="s">
        <v>68</v>
      </c>
      <c r="D26" s="84">
        <v>1</v>
      </c>
      <c r="E26" s="67"/>
      <c r="F26" s="34"/>
      <c r="G26" s="124" t="str">
        <f>IF(ISBLANK(H26), "Enter Text - Specify the responsible director, and send copy of policy with submission", H26)</f>
        <v>Enter Text - Specify the responsible director, and send copy of policy with submission</v>
      </c>
      <c r="H26" s="251"/>
      <c r="I26" s="44" t="str">
        <f>IF(OR(E26="No",AND(NOT(ISBLANK(E26)),NOT(ISBLANK(H26)))),"P","")</f>
        <v/>
      </c>
      <c r="J26" s="101">
        <f>IF(OR(E26="No",ISBLANK(E26)), 0, 1)</f>
        <v>0</v>
      </c>
    </row>
    <row r="27" spans="1:13" ht="50.1" customHeight="1">
      <c r="A27" s="176" t="s">
        <v>69</v>
      </c>
      <c r="B27" s="14" t="s">
        <v>70</v>
      </c>
      <c r="C27" s="16" t="s">
        <v>71</v>
      </c>
      <c r="D27" s="84">
        <v>1</v>
      </c>
      <c r="E27" s="68"/>
      <c r="F27" s="35"/>
      <c r="G27" s="51" t="str">
        <f>IF(ISBLANK(H27), "Enter Text - If yes please write and explain how sustainability is incorporated", H27)</f>
        <v>Enter Text - If yes please write and explain how sustainability is incorporated</v>
      </c>
      <c r="H27" s="71"/>
      <c r="I27" s="44" t="str">
        <f>IF(OR(E27="No",AND(NOT(ISBLANK(E27)),NOT(ISBLANK(H27)))),"P","")</f>
        <v/>
      </c>
      <c r="J27" s="88">
        <f>IF(ISBLANK(E27),0,VLOOKUP(E27,Lists!B:C,2,FALSE))</f>
        <v>0</v>
      </c>
    </row>
    <row r="28" spans="1:13" ht="50.1" customHeight="1">
      <c r="A28" s="177" t="s">
        <v>72</v>
      </c>
      <c r="B28" s="178" t="s">
        <v>73</v>
      </c>
      <c r="C28" s="16" t="s">
        <v>74</v>
      </c>
      <c r="D28" s="84">
        <v>4</v>
      </c>
      <c r="E28" s="140"/>
      <c r="F28" s="35"/>
      <c r="G28" s="51" t="str">
        <f>IF(ISBLANK(H28), "Enter Text - Provide details of your commitments to B-Corporation status", H28)</f>
        <v>Enter Text - Provide details of your commitments to B-Corporation status</v>
      </c>
      <c r="H28" s="199"/>
      <c r="I28" s="155" t="str">
        <f>IF(OR(E28="No",AND(NOT(ISBLANK(E28)),NOT(ISBLANK(H28)))),"P","")</f>
        <v/>
      </c>
      <c r="J28" s="88">
        <f>IF(ISBLANK(E28),0,VLOOKUP(E28,Lists!B:C,2,FALSE))</f>
        <v>0</v>
      </c>
    </row>
    <row r="29" spans="1:13" ht="33" customHeight="1" thickBot="1">
      <c r="J29" s="87">
        <f>SUM(J1:J28)</f>
        <v>0</v>
      </c>
      <c r="K29" s="9" t="s">
        <v>75</v>
      </c>
      <c r="L29" s="98">
        <v>20</v>
      </c>
      <c r="M29" s="98" t="s">
        <v>76</v>
      </c>
    </row>
    <row r="30" spans="1:13" ht="24.75" customHeight="1" thickTop="1">
      <c r="E30" s="17"/>
      <c r="F30" s="17"/>
      <c r="G30" s="17"/>
      <c r="I30" s="86"/>
      <c r="J30" s="18">
        <f>J29/L29</f>
        <v>0</v>
      </c>
      <c r="K30" s="136" t="s">
        <v>77</v>
      </c>
    </row>
    <row r="31" spans="1:13">
      <c r="B31" s="15"/>
    </row>
    <row r="32" spans="1:13">
      <c r="B32" s="15"/>
    </row>
    <row r="103" spans="23:23">
      <c r="W103" s="5"/>
    </row>
    <row r="104" spans="23:23">
      <c r="W104" s="5"/>
    </row>
  </sheetData>
  <sheetProtection algorithmName="SHA-512" hashValue="t8X3jL+rWYgFXagJ5M4IPW2JY6AYwoeceZvM5KPwsSnSJCHzaoB0xVHZIf6G/RbqyCdB1/kDICH4LXwmkRvUlg==" saltValue="jg2QXshBy+wnobq8ERhxlw==" spinCount="100000" sheet="1" objects="1" scenarios="1" selectLockedCells="1"/>
  <protectedRanges>
    <protectedRange sqref="E14:F17 E19:F24 E26:F28 H14:H16 H27 H9:H12 E9:F12 H19:H21 H23:H24" name="Range1"/>
    <protectedRange sqref="G26:G28 G14:G17 G19:G24 G9:G12" name="Range1_1"/>
    <protectedRange sqref="H26" name="Range1_2"/>
    <protectedRange sqref="H17" name="Range1_3"/>
  </protectedRanges>
  <mergeCells count="6">
    <mergeCell ref="B2:C2"/>
    <mergeCell ref="A18:J18"/>
    <mergeCell ref="A25:J25"/>
    <mergeCell ref="B4:C4"/>
    <mergeCell ref="F6:H6"/>
    <mergeCell ref="A13:J13"/>
  </mergeCells>
  <conditionalFormatting sqref="E14:F17 E26:F28 E19:F24 E9:F12">
    <cfRule type="containsText" dxfId="107" priority="8" operator="containsText" text="no">
      <formula>NOT(ISERROR(SEARCH("no",E9)))</formula>
    </cfRule>
    <cfRule type="containsText" dxfId="106" priority="15" operator="containsText" text="yes">
      <formula>NOT(ISERROR(SEARCH("yes",E9)))</formula>
    </cfRule>
  </conditionalFormatting>
  <conditionalFormatting sqref="J30">
    <cfRule type="cellIs" dxfId="105" priority="1" operator="lessThan">
      <formula>0.5</formula>
    </cfRule>
    <cfRule type="cellIs" dxfId="104" priority="2" operator="between">
      <formula>0.5</formula>
      <formula>0.69</formula>
    </cfRule>
    <cfRule type="cellIs" dxfId="103" priority="3" operator="between">
      <formula>0.7</formula>
      <formula>0.84</formula>
    </cfRule>
    <cfRule type="cellIs" dxfId="102" priority="4" operator="greaterThan">
      <formula>0.84</formula>
    </cfRule>
  </conditionalFormatting>
  <dataValidations count="1">
    <dataValidation allowBlank="1" showErrorMessage="1" sqref="F1:F7 F9:F12 F14:F17 F19:F24 F26:F1048576" xr:uid="{00000000-0002-0000-0200-000000000000}"/>
  </dataValidations>
  <hyperlinks>
    <hyperlink ref="B28" r:id="rId1" xr:uid="{00000000-0004-0000-0200-000000000000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8" operator="equal" id="{E20004BA-B374-48B7-BCC7-F26EBD8505F5}">
            <xm:f>Lists!$I$4</xm:f>
            <x14:dxf>
              <border>
                <left/>
                <right/>
                <top/>
                <bottom/>
                <vertical/>
                <horizontal/>
              </border>
            </x14:dxf>
          </x14:cfRule>
          <x14:cfRule type="cellIs" priority="29" operator="equal" id="{D4352F1D-1CF6-4162-976B-D4022202A56A}">
            <xm:f>Lists!$I$3</xm:f>
            <x14:dxf>
              <fill>
                <patternFill>
                  <bgColor theme="9" tint="0.79998168889431442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14:cfRule type="cellIs" priority="30" operator="equal" id="{9070AA90-D039-46CE-A8A7-35A6CF6A7255}">
            <xm:f>Lists!$I$2</xm:f>
            <x14:dxf>
              <fill>
                <patternFill>
                  <bgColor theme="9" tint="0.59996337778862885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14:cfRule type="cellIs" priority="31" operator="equal" id="{F3955063-A36A-4E3A-8DC5-DF8E398BADE7}">
            <xm:f>Lists!$I$1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H4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1000000}">
          <x14:formula1>
            <xm:f>Lists!$A$1:$A$3</xm:f>
          </x14:formula1>
          <xm:sqref>E19 E21:E24 E15:E17 E26 E9:E12</xm:sqref>
        </x14:dataValidation>
        <x14:dataValidation type="list" allowBlank="1" showInputMessage="1" showErrorMessage="1" xr:uid="{00000000-0002-0000-0200-000002000000}">
          <x14:formula1>
            <xm:f>Lists!$B$15:$B$19</xm:f>
          </x14:formula1>
          <xm:sqref>E20</xm:sqref>
        </x14:dataValidation>
        <x14:dataValidation type="list" allowBlank="1" showInputMessage="1" showErrorMessage="1" xr:uid="{00000000-0002-0000-0200-000003000000}">
          <x14:formula1>
            <xm:f>Lists!$B$21:$B$24</xm:f>
          </x14:formula1>
          <xm:sqref>E28</xm:sqref>
        </x14:dataValidation>
        <x14:dataValidation type="list" allowBlank="1" showInputMessage="1" showErrorMessage="1" xr:uid="{00000000-0002-0000-0200-000004000000}">
          <x14:formula1>
            <xm:f>Lists!$B$29:$B$32</xm:f>
          </x14:formula1>
          <xm:sqref>E14</xm:sqref>
        </x14:dataValidation>
        <x14:dataValidation type="list" allowBlank="1" showInputMessage="1" showErrorMessage="1" xr:uid="{00000000-0002-0000-0200-000005000000}">
          <x14:formula1>
            <xm:f>Lists!$B$33:$B$36</xm:f>
          </x14:formula1>
          <xm:sqref>E27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EE7D39"/>
  </sheetPr>
  <dimension ref="A1:X114"/>
  <sheetViews>
    <sheetView topLeftCell="A2" zoomScale="80" zoomScaleNormal="80" workbookViewId="0">
      <selection activeCell="E14" sqref="E14"/>
    </sheetView>
  </sheetViews>
  <sheetFormatPr defaultColWidth="12.42578125" defaultRowHeight="62.1"/>
  <cols>
    <col min="1" max="1" width="6.28515625" style="32" customWidth="1"/>
    <col min="2" max="3" width="58.85546875" style="4" customWidth="1"/>
    <col min="4" max="4" width="16" style="4" customWidth="1"/>
    <col min="5" max="5" width="25.28515625" style="4" customWidth="1"/>
    <col min="6" max="6" width="4.7109375" style="4" customWidth="1"/>
    <col min="7" max="7" width="0.140625" style="4" customWidth="1"/>
    <col min="8" max="8" width="80.85546875" style="4" customWidth="1"/>
    <col min="9" max="9" width="16.85546875" style="45" customWidth="1"/>
    <col min="10" max="10" width="9.85546875" style="4" customWidth="1"/>
    <col min="11" max="11" width="23.28515625" style="4" customWidth="1"/>
    <col min="12" max="12" width="4.42578125" style="4" customWidth="1"/>
    <col min="13" max="16384" width="12.42578125" style="4"/>
  </cols>
  <sheetData>
    <row r="1" spans="1:11" ht="12.75" customHeight="1" thickBot="1"/>
    <row r="2" spans="1:11" ht="75.95" customHeight="1" thickBot="1">
      <c r="B2" s="294" t="s">
        <v>78</v>
      </c>
      <c r="C2" s="295"/>
      <c r="D2" s="201"/>
    </row>
    <row r="3" spans="1:11" ht="21" customHeight="1">
      <c r="B3" s="296" t="s">
        <v>79</v>
      </c>
      <c r="C3" s="297"/>
      <c r="D3" s="202"/>
      <c r="H3" s="299"/>
      <c r="J3" s="7"/>
      <c r="K3" s="7"/>
    </row>
    <row r="4" spans="1:11" ht="30.95" customHeight="1" thickBot="1">
      <c r="B4" s="290"/>
      <c r="C4" s="291"/>
      <c r="D4" s="203"/>
      <c r="H4" s="299"/>
      <c r="J4" s="7"/>
      <c r="K4" s="7"/>
    </row>
    <row r="5" spans="1:11" ht="9" customHeight="1" thickBot="1">
      <c r="B5" s="8"/>
      <c r="C5" s="8"/>
      <c r="D5" s="8"/>
      <c r="E5" s="9"/>
      <c r="F5" s="9"/>
      <c r="G5" s="9"/>
      <c r="H5" s="9"/>
    </row>
    <row r="6" spans="1:11" ht="50.1" customHeight="1" thickBot="1">
      <c r="A6" s="204"/>
      <c r="B6" s="233" t="s">
        <v>13</v>
      </c>
      <c r="C6" s="190" t="s">
        <v>14</v>
      </c>
      <c r="D6" s="191" t="s">
        <v>15</v>
      </c>
      <c r="E6" s="190" t="s">
        <v>16</v>
      </c>
      <c r="F6" s="292" t="s">
        <v>17</v>
      </c>
      <c r="G6" s="293"/>
      <c r="H6" s="293"/>
      <c r="I6" s="192" t="s">
        <v>18</v>
      </c>
      <c r="J6" s="190" t="s">
        <v>19</v>
      </c>
    </row>
    <row r="7" spans="1:11" ht="50.1" customHeight="1" thickBot="1">
      <c r="A7" s="287" t="s">
        <v>80</v>
      </c>
      <c r="B7" s="288"/>
      <c r="C7" s="288"/>
      <c r="D7" s="288"/>
      <c r="E7" s="288"/>
      <c r="F7" s="288"/>
      <c r="G7" s="288"/>
      <c r="H7" s="288"/>
      <c r="I7" s="288"/>
      <c r="J7" s="289"/>
    </row>
    <row r="8" spans="1:11" ht="50.1" customHeight="1">
      <c r="A8" s="161" t="s">
        <v>81</v>
      </c>
      <c r="B8" s="174" t="s">
        <v>82</v>
      </c>
      <c r="C8" s="27" t="s">
        <v>83</v>
      </c>
      <c r="D8" s="84">
        <v>1</v>
      </c>
      <c r="E8" s="67"/>
      <c r="F8" s="34"/>
      <c r="G8" s="49" t="str">
        <f>IF(ISBLANK(H8), "Enter Text - Please summarise the monitoring regime and records kept  ", H8)</f>
        <v xml:space="preserve">Enter Text - Please summarise the monitoring regime and records kept  </v>
      </c>
      <c r="H8" s="70"/>
      <c r="I8" s="44" t="str">
        <f t="shared" ref="I8" si="0">IF(OR(E8="No",AND(NOT(ISBLANK(E8)),NOT(ISBLANK(H8)))),"P","")</f>
        <v/>
      </c>
      <c r="J8" s="101">
        <f t="shared" ref="J8:J9" si="1">IF(OR(E8="No",ISBLANK(E8)), 0, 1)</f>
        <v>0</v>
      </c>
      <c r="K8" s="3"/>
    </row>
    <row r="9" spans="1:11" ht="50.1" customHeight="1">
      <c r="A9" s="162" t="s">
        <v>84</v>
      </c>
      <c r="B9" s="175" t="s">
        <v>85</v>
      </c>
      <c r="C9" s="24" t="s">
        <v>86</v>
      </c>
      <c r="D9" s="84">
        <v>1</v>
      </c>
      <c r="E9" s="67"/>
      <c r="F9" s="35"/>
      <c r="G9" s="48" t="str">
        <f>IF(ISBLANK(H9), "Enter text - Provide details of submetering and how used for innocent lines", H9)</f>
        <v>Enter text - Provide details of submetering and how used for innocent lines</v>
      </c>
      <c r="H9" s="71"/>
      <c r="I9" s="44" t="str">
        <f t="shared" ref="I9:I14" si="2">IF(OR(E9="No",AND(NOT(ISBLANK(E9)),NOT(ISBLANK(H9)))),"P","")</f>
        <v/>
      </c>
      <c r="J9" s="101">
        <f t="shared" si="1"/>
        <v>0</v>
      </c>
      <c r="K9" s="3"/>
    </row>
    <row r="10" spans="1:11" ht="57" customHeight="1">
      <c r="A10" s="162" t="s">
        <v>87</v>
      </c>
      <c r="B10" s="175" t="s">
        <v>88</v>
      </c>
      <c r="C10" s="31" t="s">
        <v>89</v>
      </c>
      <c r="D10" s="84">
        <v>1</v>
      </c>
      <c r="E10" s="67"/>
      <c r="F10" s="35"/>
      <c r="G10" s="48" t="str">
        <f>IF(ISBLANK(H10), "Enter Text - Please provide details of targets, and information on the plans to meet them ", H10)</f>
        <v xml:space="preserve">Enter Text - Please provide details of targets, and information on the plans to meet them </v>
      </c>
      <c r="H10" s="71"/>
      <c r="I10" s="44" t="str">
        <f t="shared" si="2"/>
        <v/>
      </c>
      <c r="J10" s="88">
        <f t="shared" ref="J10:J11" si="3">IF(OR(E10="No",ISBLANK(E10)), 0, 1)</f>
        <v>0</v>
      </c>
    </row>
    <row r="11" spans="1:11" ht="50.1" customHeight="1">
      <c r="A11" s="172" t="s">
        <v>90</v>
      </c>
      <c r="B11" s="14" t="s">
        <v>91</v>
      </c>
      <c r="C11" s="14" t="s">
        <v>92</v>
      </c>
      <c r="D11" s="84">
        <v>1</v>
      </c>
      <c r="E11" s="67"/>
      <c r="F11" s="35"/>
      <c r="G11" s="48" t="str">
        <f>IF(ISBLANK(H11), "Enter Text - May refer to historical assessment if renewables have been implemented", H11)</f>
        <v>Enter Text - May refer to historical assessment if renewables have been implemented</v>
      </c>
      <c r="H11" s="71"/>
      <c r="I11" s="44" t="str">
        <f t="shared" si="2"/>
        <v/>
      </c>
      <c r="J11" s="88">
        <f t="shared" si="3"/>
        <v>0</v>
      </c>
      <c r="K11" s="3"/>
    </row>
    <row r="12" spans="1:11" ht="50.1" customHeight="1">
      <c r="A12" s="162" t="s">
        <v>93</v>
      </c>
      <c r="B12" s="175" t="s">
        <v>94</v>
      </c>
      <c r="C12" s="25" t="s">
        <v>95</v>
      </c>
      <c r="D12" s="84">
        <v>4</v>
      </c>
      <c r="E12" s="67"/>
      <c r="F12" s="35"/>
      <c r="G12" s="48" t="str">
        <f>IF(ISBLANK(H12), "Enter Text - Please provide detailed information on proportion and source of renewables", H12)</f>
        <v>Enter Text - Please provide detailed information on proportion and source of renewables</v>
      </c>
      <c r="H12" s="71"/>
      <c r="I12" s="44" t="str">
        <f t="shared" si="2"/>
        <v/>
      </c>
      <c r="J12" s="88">
        <f>IF(ISBLANK(E12),0,VLOOKUP(E12,Lists!B:C,2,FALSE))</f>
        <v>0</v>
      </c>
      <c r="K12" s="265"/>
    </row>
    <row r="13" spans="1:11" ht="50.1" customHeight="1">
      <c r="A13" s="172" t="s">
        <v>96</v>
      </c>
      <c r="B13" s="20" t="s">
        <v>97</v>
      </c>
      <c r="C13" s="38" t="s">
        <v>98</v>
      </c>
      <c r="D13" s="84">
        <v>2</v>
      </c>
      <c r="E13" s="73"/>
      <c r="F13" s="36"/>
      <c r="G13" s="48" t="str">
        <f>IF(ISBLANK(H13), "Enter Text - Provide details of annual percentage of heat and/or gas from renewables or from CHP", H13)</f>
        <v>Enter Text - Provide details of annual percentage of heat and/or gas from renewables or from CHP</v>
      </c>
      <c r="H13" s="71"/>
      <c r="I13" s="44" t="str">
        <f t="shared" si="2"/>
        <v/>
      </c>
      <c r="J13" s="88">
        <f>IF(ISBLANK(E13),0,VLOOKUP(E13,Lists!B:C,2,FALSE))</f>
        <v>0</v>
      </c>
      <c r="K13" s="265"/>
    </row>
    <row r="14" spans="1:11" ht="50.1" customHeight="1" thickBot="1">
      <c r="A14" s="173" t="s">
        <v>99</v>
      </c>
      <c r="B14" s="141" t="s">
        <v>100</v>
      </c>
      <c r="C14" s="38" t="s">
        <v>101</v>
      </c>
      <c r="D14" s="122">
        <v>1</v>
      </c>
      <c r="E14" s="69"/>
      <c r="F14" s="36"/>
      <c r="G14" s="156" t="str">
        <f>IF(ISBLANK(H14), "Enter Text - Provide details of specialists supporting the site's energy management", H14)</f>
        <v>Enter Text - Provide details of specialists supporting the site's energy management</v>
      </c>
      <c r="H14" s="72"/>
      <c r="I14" s="44" t="str">
        <f t="shared" si="2"/>
        <v/>
      </c>
      <c r="J14" s="100">
        <f>IF(OR(E14="No",ISBLANK(E14)), 0, 1)</f>
        <v>0</v>
      </c>
      <c r="K14" s="3"/>
    </row>
    <row r="15" spans="1:11" ht="50.1" customHeight="1" thickBot="1">
      <c r="A15" s="287" t="s">
        <v>102</v>
      </c>
      <c r="B15" s="288"/>
      <c r="C15" s="288"/>
      <c r="D15" s="288"/>
      <c r="E15" s="288"/>
      <c r="F15" s="288"/>
      <c r="G15" s="288"/>
      <c r="H15" s="288"/>
      <c r="I15" s="288"/>
      <c r="J15" s="289"/>
    </row>
    <row r="16" spans="1:11" ht="50.1" customHeight="1">
      <c r="A16" s="161" t="s">
        <v>103</v>
      </c>
      <c r="B16" s="170" t="s">
        <v>104</v>
      </c>
      <c r="C16" s="13" t="s">
        <v>105</v>
      </c>
      <c r="D16" s="84">
        <v>1</v>
      </c>
      <c r="E16" s="67"/>
      <c r="F16" s="34"/>
      <c r="G16" s="49" t="str">
        <f>IF(ISBLANK(H16), "Enter Text - Please provide brief details of relevant requirements", H16)</f>
        <v>Enter Text - Please provide brief details of relevant requirements</v>
      </c>
      <c r="H16" s="70"/>
      <c r="I16" s="44" t="str">
        <f t="shared" ref="I16:I19" si="4">IF(OR(E16="No",AND(NOT(ISBLANK(E16)),NOT(ISBLANK(H16)))),"P","")</f>
        <v/>
      </c>
      <c r="J16" s="101">
        <f t="shared" ref="J16" si="5">IF(OR(E16="No",ISBLANK(E16)), 0, 1)</f>
        <v>0</v>
      </c>
      <c r="K16" s="3"/>
    </row>
    <row r="17" spans="1:18" ht="50.1" customHeight="1">
      <c r="A17" s="162" t="s">
        <v>106</v>
      </c>
      <c r="B17" s="165" t="s">
        <v>107</v>
      </c>
      <c r="C17" s="11" t="s">
        <v>108</v>
      </c>
      <c r="D17" s="84">
        <v>1</v>
      </c>
      <c r="E17" s="67"/>
      <c r="F17" s="35"/>
      <c r="G17" s="48" t="str">
        <f>IF(ISBLANK(H17), "Enter Text - Provide summary footprint results, and which GHG standard was used", H17)</f>
        <v>Enter Text - Provide summary footprint results, and which GHG standard was used</v>
      </c>
      <c r="H17" s="71"/>
      <c r="I17" s="44" t="str">
        <f t="shared" si="4"/>
        <v/>
      </c>
      <c r="J17" s="88">
        <f>IF(OR(E17="No",ISBLANK(E17)), 0, 1)</f>
        <v>0</v>
      </c>
      <c r="K17" s="3"/>
      <c r="R17" s="10"/>
    </row>
    <row r="18" spans="1:18" ht="60" customHeight="1">
      <c r="A18" s="162" t="s">
        <v>109</v>
      </c>
      <c r="B18" s="165" t="s">
        <v>110</v>
      </c>
      <c r="C18" s="31" t="s">
        <v>111</v>
      </c>
      <c r="D18" s="84">
        <v>1</v>
      </c>
      <c r="E18" s="67"/>
      <c r="F18" s="35"/>
      <c r="G18" s="48" t="str">
        <f>IF(ISBLANK(H18), "Enter Text - Please provide details of targets, and information on the plans to meet them", H18)</f>
        <v>Enter Text - Please provide details of targets, and information on the plans to meet them</v>
      </c>
      <c r="H18" s="72"/>
      <c r="I18" s="44" t="str">
        <f t="shared" si="4"/>
        <v/>
      </c>
      <c r="J18" s="88">
        <f t="shared" ref="J18:J19" si="6">IF(OR(E18="No",ISBLANK(E18)), 0, 1)</f>
        <v>0</v>
      </c>
      <c r="K18" s="3"/>
    </row>
    <row r="19" spans="1:18" ht="57.75" customHeight="1" thickBot="1">
      <c r="A19" s="169" t="s">
        <v>112</v>
      </c>
      <c r="B19" s="171" t="s">
        <v>113</v>
      </c>
      <c r="C19" s="26" t="s">
        <v>114</v>
      </c>
      <c r="D19" s="122">
        <v>1</v>
      </c>
      <c r="E19" s="73"/>
      <c r="F19" s="36"/>
      <c r="G19" s="156" t="str">
        <f>IF(ISBLANK(H19), "Enter Text - Please share details of GHG assessment and work with suppliers", H19)</f>
        <v>Enter Text - Please share details of GHG assessment and work with suppliers</v>
      </c>
      <c r="H19" s="72"/>
      <c r="I19" s="44" t="str">
        <f t="shared" si="4"/>
        <v/>
      </c>
      <c r="J19" s="100">
        <f t="shared" si="6"/>
        <v>0</v>
      </c>
    </row>
    <row r="20" spans="1:18" ht="50.1" customHeight="1" thickBot="1">
      <c r="A20" s="287" t="s">
        <v>115</v>
      </c>
      <c r="B20" s="288"/>
      <c r="C20" s="288"/>
      <c r="D20" s="288"/>
      <c r="E20" s="288"/>
      <c r="F20" s="288"/>
      <c r="G20" s="288"/>
      <c r="H20" s="288"/>
      <c r="I20" s="288"/>
      <c r="J20" s="289"/>
    </row>
    <row r="21" spans="1:18" ht="57" customHeight="1">
      <c r="A21" s="161" t="s">
        <v>116</v>
      </c>
      <c r="B21" s="164" t="s">
        <v>117</v>
      </c>
      <c r="C21" s="47" t="s">
        <v>118</v>
      </c>
      <c r="D21" s="84">
        <v>1</v>
      </c>
      <c r="E21" s="67"/>
      <c r="F21" s="34"/>
      <c r="G21" s="50" t="str">
        <f>IF(ISBLANK(H21), "Enter Text - Provide information on visibility, and updating process to staff and senior management", H21)</f>
        <v>Enter Text - Provide information on visibility, and updating process to staff and senior management</v>
      </c>
      <c r="H21" s="333"/>
      <c r="I21" s="44" t="str">
        <f t="shared" ref="I21:I28" si="7">IF(OR(E21="No",AND(NOT(ISBLANK(E21)),NOT(ISBLANK(H21)))),"P","")</f>
        <v/>
      </c>
      <c r="J21" s="101">
        <f>IF(ISBLANK(E21),0,VLOOKUP(E21,Lists!B:C,2,FALSE))</f>
        <v>0</v>
      </c>
    </row>
    <row r="22" spans="1:18" ht="50.1" customHeight="1">
      <c r="A22" s="162" t="s">
        <v>119</v>
      </c>
      <c r="B22" s="165" t="s">
        <v>120</v>
      </c>
      <c r="C22" s="16" t="s">
        <v>121</v>
      </c>
      <c r="D22" s="84">
        <v>1</v>
      </c>
      <c r="E22" s="67"/>
      <c r="F22" s="35"/>
      <c r="G22" s="50" t="str">
        <f>IF(ISBLANK(H22), "Enter Text - If yes, please provide their name and job title?", H22)</f>
        <v>Enter Text - If yes, please provide their name and job title?</v>
      </c>
      <c r="H22" s="334"/>
      <c r="I22" s="44" t="str">
        <f t="shared" si="7"/>
        <v/>
      </c>
      <c r="J22" s="101">
        <f>IF(ISBLANK(E22),0,VLOOKUP(E22,Lists!B:C,2,FALSE))</f>
        <v>0</v>
      </c>
    </row>
    <row r="23" spans="1:18" ht="50.1" customHeight="1">
      <c r="A23" s="162" t="s">
        <v>122</v>
      </c>
      <c r="B23" s="165" t="s">
        <v>123</v>
      </c>
      <c r="C23" s="12" t="s">
        <v>124</v>
      </c>
      <c r="D23" s="84">
        <v>1</v>
      </c>
      <c r="E23" s="67"/>
      <c r="F23" s="35"/>
      <c r="G23" s="49" t="str">
        <f>IF(ISBLANK(H23), "Enter Text - Please provide copy of report and/or link to these disclosures", H23)</f>
        <v>Enter Text - Please provide copy of report and/or link to these disclosures</v>
      </c>
      <c r="H23" s="334"/>
      <c r="I23" s="44" t="str">
        <f>IF(OR(E23="No",AND(NOT(ISBLANK(E23)),NOT(ISBLANK(H23)))),"P","")</f>
        <v/>
      </c>
      <c r="J23" s="88">
        <f>IF(ISBLANK(E23),0,VLOOKUP(E23,Lists!B:C,2,FALSE))</f>
        <v>0</v>
      </c>
    </row>
    <row r="24" spans="1:18" ht="50.1" customHeight="1">
      <c r="A24" s="162" t="s">
        <v>125</v>
      </c>
      <c r="B24" s="165" t="s">
        <v>126</v>
      </c>
      <c r="C24" s="12" t="s">
        <v>127</v>
      </c>
      <c r="D24" s="84">
        <v>1</v>
      </c>
      <c r="E24" s="67"/>
      <c r="F24" s="35"/>
      <c r="G24" s="48" t="str">
        <f>IF(ISBLANK(H24), "Enter Text - Please provide copy of report and/or link to verification details", H24)</f>
        <v>Enter Text - Please provide copy of report and/or link to verification details</v>
      </c>
      <c r="H24" s="334"/>
      <c r="I24" s="44" t="str">
        <f t="shared" si="7"/>
        <v/>
      </c>
      <c r="J24" s="88">
        <f>IF(ISBLANK(E24),0,VLOOKUP(E24,Lists!B:C,2,FALSE))</f>
        <v>0</v>
      </c>
    </row>
    <row r="25" spans="1:18" ht="50.1" customHeight="1">
      <c r="A25" s="162" t="s">
        <v>128</v>
      </c>
      <c r="B25" s="20" t="s">
        <v>129</v>
      </c>
      <c r="C25" s="21" t="s">
        <v>130</v>
      </c>
      <c r="D25" s="84">
        <v>1</v>
      </c>
      <c r="E25" s="68"/>
      <c r="F25" s="137"/>
      <c r="G25" s="48" t="str">
        <f>IF(ISBLANK(H25), "Enter Text - Provide details of progress made", H25)</f>
        <v>Enter Text - Provide details of progress made</v>
      </c>
      <c r="H25" s="335"/>
      <c r="I25" s="44" t="str">
        <f t="shared" si="7"/>
        <v/>
      </c>
      <c r="J25" s="88">
        <f>IF(ISBLANK(E25),0,VLOOKUP(E25,Lists!B:C,2,FALSE))</f>
        <v>0</v>
      </c>
    </row>
    <row r="26" spans="1:18" ht="50.1" customHeight="1">
      <c r="A26" s="162" t="s">
        <v>131</v>
      </c>
      <c r="B26" s="166" t="s">
        <v>132</v>
      </c>
      <c r="C26" s="26" t="s">
        <v>133</v>
      </c>
      <c r="D26" s="84">
        <v>1</v>
      </c>
      <c r="E26" s="69"/>
      <c r="F26" s="35"/>
      <c r="G26" s="48" t="str">
        <f>IF(ISBLANK(H26), "Enter Text - If so, how frequently and who leads the training?", H26)</f>
        <v>Enter Text - If so, how frequently and who leads the training?</v>
      </c>
      <c r="H26" s="335"/>
      <c r="I26" s="44" t="str">
        <f t="shared" si="7"/>
        <v/>
      </c>
      <c r="J26" s="88">
        <f>IF(ISBLANK(E26),0,VLOOKUP(E26,Lists!B:C,2,FALSE))</f>
        <v>0</v>
      </c>
    </row>
    <row r="27" spans="1:18" ht="50.1" customHeight="1">
      <c r="A27" s="162" t="s">
        <v>134</v>
      </c>
      <c r="B27" s="167" t="s">
        <v>135</v>
      </c>
      <c r="C27" s="79" t="s">
        <v>136</v>
      </c>
      <c r="D27" s="84">
        <v>1</v>
      </c>
      <c r="E27" s="68"/>
      <c r="F27" s="34"/>
      <c r="G27" s="48" t="str">
        <f>IF(ISBLANK(H27), "Enter Text - Is company listed on the RE100 website?", H27)</f>
        <v>Enter Text - Is company listed on the RE100 website?</v>
      </c>
      <c r="H27" s="334"/>
      <c r="I27" s="44" t="str">
        <f t="shared" si="7"/>
        <v/>
      </c>
      <c r="J27" s="88">
        <f>IF(ISBLANK(E27),0,VLOOKUP(E27,Lists!B:C,2,FALSE))</f>
        <v>0</v>
      </c>
    </row>
    <row r="28" spans="1:18" ht="57" customHeight="1">
      <c r="A28" s="163" t="s">
        <v>137</v>
      </c>
      <c r="B28" s="168" t="s">
        <v>138</v>
      </c>
      <c r="C28" s="12" t="s">
        <v>139</v>
      </c>
      <c r="D28" s="84">
        <v>4</v>
      </c>
      <c r="E28" s="68"/>
      <c r="F28" s="35"/>
      <c r="G28" s="48" t="str">
        <f>IF(ISBLANK(H28), "Enter Text - please provide details of status with SBTs, or intentions to commit", H28)</f>
        <v>Enter Text - please provide details of status with SBTs, or intentions to commit</v>
      </c>
      <c r="H28" s="334"/>
      <c r="I28" s="155" t="str">
        <f t="shared" si="7"/>
        <v/>
      </c>
      <c r="J28" s="88">
        <f>IF(ISBLANK(E28),0,VLOOKUP(E28,Lists!B:C,2,FALSE))</f>
        <v>0</v>
      </c>
    </row>
    <row r="29" spans="1:18" ht="33" customHeight="1" thickBot="1">
      <c r="J29" s="87">
        <f>SUM(J8:J28)</f>
        <v>0</v>
      </c>
      <c r="K29" s="9" t="s">
        <v>75</v>
      </c>
      <c r="L29" s="98">
        <v>26</v>
      </c>
      <c r="M29" s="99" t="s">
        <v>76</v>
      </c>
    </row>
    <row r="30" spans="1:18" ht="24.95" customHeight="1" thickTop="1">
      <c r="I30" s="86"/>
      <c r="J30" s="18">
        <f>J29/L29</f>
        <v>0</v>
      </c>
      <c r="K30" s="136" t="s">
        <v>77</v>
      </c>
    </row>
    <row r="33" spans="5:8">
      <c r="E33" s="298"/>
      <c r="F33" s="298"/>
      <c r="G33" s="298"/>
      <c r="H33" s="298"/>
    </row>
    <row r="113" spans="24:24">
      <c r="X113" s="5"/>
    </row>
    <row r="114" spans="24:24">
      <c r="X114" s="5"/>
    </row>
  </sheetData>
  <sheetProtection algorithmName="SHA-512" hashValue="xtWeGdenUzqnnFjvMLPoKQXHAIKkXzqCAXtahfTzV6ZVAEDj+aKEHNeFeDKw6fQbgp1axkxm2J22EnKQ3Vfw2A==" saltValue="OvjYASvQAqY6jtv8OsTHPg==" spinCount="100000" sheet="1" selectLockedCells="1"/>
  <protectedRanges>
    <protectedRange sqref="E16:E19 E8:E14" name="Range1_2"/>
    <protectedRange sqref="E21:E24 E26:E28" name="Range1_3"/>
    <protectedRange sqref="F21:F24 F16:F19 H16:H19 H21:H24 F26:F28 H26:H28 H8:H14 F8:F14" name="Range1_4"/>
    <protectedRange sqref="G16:G19 G21:G24 G26:G28" name="Range1_1_2"/>
    <protectedRange sqref="G8:G14" name="Range1_1_3"/>
    <protectedRange sqref="H25 E25:F25" name="Range1"/>
    <protectedRange sqref="G25" name="Range1_1"/>
  </protectedRanges>
  <mergeCells count="8">
    <mergeCell ref="B2:C2"/>
    <mergeCell ref="B3:C4"/>
    <mergeCell ref="E33:H33"/>
    <mergeCell ref="H3:H4"/>
    <mergeCell ref="F6:H6"/>
    <mergeCell ref="A20:J20"/>
    <mergeCell ref="A15:J15"/>
    <mergeCell ref="A7:J7"/>
  </mergeCells>
  <conditionalFormatting sqref="E16:E19 E26 E8:E13">
    <cfRule type="containsText" dxfId="97" priority="28" operator="containsText" text="yes">
      <formula>NOT(ISERROR(SEARCH("yes",E8)))</formula>
    </cfRule>
    <cfRule type="containsText" dxfId="96" priority="29" operator="containsText" text="no">
      <formula>NOT(ISERROR(SEARCH("no",E8)))</formula>
    </cfRule>
  </conditionalFormatting>
  <conditionalFormatting sqref="E21:E24 E27:E28 E26:F26 F8:F13">
    <cfRule type="containsText" dxfId="95" priority="26" operator="containsText" text="no">
      <formula>NOT(ISERROR(SEARCH("no",E8)))</formula>
    </cfRule>
    <cfRule type="containsText" dxfId="94" priority="27" operator="containsText" text="yes">
      <formula>NOT(ISERROR(SEARCH("yes",E8)))</formula>
    </cfRule>
  </conditionalFormatting>
  <conditionalFormatting sqref="F26">
    <cfRule type="containsText" dxfId="93" priority="11" operator="containsText" text="no">
      <formula>NOT(ISERROR(SEARCH("no",F26)))</formula>
    </cfRule>
    <cfRule type="containsText" dxfId="92" priority="12" operator="containsText" text="yes">
      <formula>NOT(ISERROR(SEARCH("yes",F26)))</formula>
    </cfRule>
  </conditionalFormatting>
  <conditionalFormatting sqref="F16:F19">
    <cfRule type="containsText" dxfId="91" priority="15" operator="containsText" text="no">
      <formula>NOT(ISERROR(SEARCH("no",F16)))</formula>
    </cfRule>
    <cfRule type="containsText" dxfId="90" priority="16" operator="containsText" text="yes">
      <formula>NOT(ISERROR(SEARCH("yes",F16)))</formula>
    </cfRule>
  </conditionalFormatting>
  <conditionalFormatting sqref="F21:F24 F27:F28">
    <cfRule type="containsText" dxfId="89" priority="13" operator="containsText" text="no">
      <formula>NOT(ISERROR(SEARCH("no",F21)))</formula>
    </cfRule>
    <cfRule type="containsText" dxfId="88" priority="14" operator="containsText" text="yes">
      <formula>NOT(ISERROR(SEARCH("yes",F21)))</formula>
    </cfRule>
  </conditionalFormatting>
  <conditionalFormatting sqref="E25:F26">
    <cfRule type="containsText" dxfId="87" priority="9" operator="containsText" text="no">
      <formula>NOT(ISERROR(SEARCH("no",E25)))</formula>
    </cfRule>
    <cfRule type="containsText" dxfId="86" priority="10" operator="containsText" text="yes">
      <formula>NOT(ISERROR(SEARCH("yes",E25)))</formula>
    </cfRule>
  </conditionalFormatting>
  <conditionalFormatting sqref="E14">
    <cfRule type="containsText" dxfId="85" priority="7" operator="containsText" text="yes">
      <formula>NOT(ISERROR(SEARCH("yes",E14)))</formula>
    </cfRule>
    <cfRule type="containsText" dxfId="84" priority="8" operator="containsText" text="no">
      <formula>NOT(ISERROR(SEARCH("no",E14)))</formula>
    </cfRule>
  </conditionalFormatting>
  <conditionalFormatting sqref="F14">
    <cfRule type="containsText" dxfId="83" priority="5" operator="containsText" text="no">
      <formula>NOT(ISERROR(SEARCH("no",F14)))</formula>
    </cfRule>
    <cfRule type="containsText" dxfId="82" priority="6" operator="containsText" text="yes">
      <formula>NOT(ISERROR(SEARCH("yes",F14)))</formula>
    </cfRule>
  </conditionalFormatting>
  <conditionalFormatting sqref="J30">
    <cfRule type="cellIs" dxfId="81" priority="1" operator="lessThan">
      <formula>0.5</formula>
    </cfRule>
    <cfRule type="cellIs" dxfId="80" priority="2" operator="between">
      <formula>0.5</formula>
      <formula>0.69</formula>
    </cfRule>
    <cfRule type="cellIs" dxfId="79" priority="3" operator="between">
      <formula>0.7</formula>
      <formula>0.84</formula>
    </cfRule>
    <cfRule type="cellIs" dxfId="78" priority="4" operator="greaterThan">
      <formula>0.84</formula>
    </cfRule>
  </conditionalFormatting>
  <dataValidations count="1">
    <dataValidation allowBlank="1" showErrorMessage="1" sqref="F16:F19 F21:F28 F8:F14 F6" xr:uid="{00000000-0002-0000-0300-000000000000}"/>
  </dataValidations>
  <hyperlinks>
    <hyperlink ref="B27" r:id="rId1" xr:uid="{00000000-0004-0000-0300-000000000000}"/>
    <hyperlink ref="B28" r:id="rId2" xr:uid="{00000000-0004-0000-0300-000001000000}"/>
  </hyperlinks>
  <pageMargins left="0.7" right="0.7" top="0.75" bottom="0.75" header="0.3" footer="0.3"/>
  <pageSetup paperSize="9" orientation="portrait" r:id="rId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279CDD68-2D5E-4D00-882B-919B9756841E}">
            <xm:f>Lists!$I$4</xm:f>
            <x14:dxf>
              <border>
                <left/>
                <right/>
                <top/>
                <bottom/>
                <vertical/>
                <horizontal/>
              </border>
            </x14:dxf>
          </x14:cfRule>
          <x14:cfRule type="cellIs" priority="42" operator="equal" id="{4D36FB3B-2093-40C5-B768-CBB114F77829}">
            <xm:f>Lists!$I$3</xm:f>
            <x14:dxf>
              <fill>
                <patternFill>
                  <bgColor theme="9" tint="0.79998168889431442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14:cfRule type="cellIs" priority="43" operator="equal" id="{BA1A95FC-0B0C-4896-B3A3-2DAC218DF218}">
            <xm:f>Lists!$I$2</xm:f>
            <x14:dxf>
              <fill>
                <patternFill>
                  <bgColor theme="9" tint="0.59996337778862885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14:cfRule type="cellIs" priority="44" operator="equal" id="{DC81CA7D-F2A3-47D8-988F-95D8FF66087B}">
            <xm:f>Lists!$I$1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H3:H4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300-000001000000}">
          <x14:formula1>
            <xm:f>Lists!$B$64:$B$68</xm:f>
          </x14:formula1>
          <xm:sqref>E21 E24</xm:sqref>
        </x14:dataValidation>
        <x14:dataValidation type="list" allowBlank="1" showInputMessage="1" showErrorMessage="1" xr:uid="{00000000-0002-0000-0300-000002000000}">
          <x14:formula1>
            <xm:f>Lists!$B$29:$B$32</xm:f>
          </x14:formula1>
          <xm:sqref>E26</xm:sqref>
        </x14:dataValidation>
        <x14:dataValidation type="list" allowBlank="1" showInputMessage="1" showErrorMessage="1" xr:uid="{00000000-0002-0000-0300-000003000000}">
          <x14:formula1>
            <xm:f>Lists!$A$1:$A$3</xm:f>
          </x14:formula1>
          <xm:sqref>E16 E8 E22 E18:E19 E27 E10:E11 E14</xm:sqref>
        </x14:dataValidation>
        <x14:dataValidation type="list" allowBlank="1" showInputMessage="1" showErrorMessage="1" xr:uid="{00000000-0002-0000-0300-000004000000}">
          <x14:formula1>
            <xm:f>Lists!$B$39:$B$42</xm:f>
          </x14:formula1>
          <xm:sqref>E9</xm:sqref>
        </x14:dataValidation>
        <x14:dataValidation type="list" allowBlank="1" showInputMessage="1" showErrorMessage="1" xr:uid="{00000000-0002-0000-0300-000005000000}">
          <x14:formula1>
            <xm:f>Lists!$B$48:$B$53</xm:f>
          </x14:formula1>
          <xm:sqref>E12</xm:sqref>
        </x14:dataValidation>
        <x14:dataValidation type="list" allowBlank="1" showInputMessage="1" showErrorMessage="1" xr:uid="{00000000-0002-0000-0300-000006000000}">
          <x14:formula1>
            <xm:f>Lists!$B$60:$B$63</xm:f>
          </x14:formula1>
          <xm:sqref>E17</xm:sqref>
        </x14:dataValidation>
        <x14:dataValidation type="list" allowBlank="1" showInputMessage="1" showErrorMessage="1" xr:uid="{00000000-0002-0000-0300-000007000000}">
          <x14:formula1>
            <xm:f>Lists!$B$70:$B$74</xm:f>
          </x14:formula1>
          <xm:sqref>E23</xm:sqref>
        </x14:dataValidation>
        <x14:dataValidation type="list" allowBlank="1" showInputMessage="1" showErrorMessage="1" xr:uid="{00000000-0002-0000-0300-000008000000}">
          <x14:formula1>
            <xm:f>Lists!$B$75:$B$78</xm:f>
          </x14:formula1>
          <xm:sqref>E28</xm:sqref>
        </x14:dataValidation>
        <x14:dataValidation type="list" allowBlank="1" showInputMessage="1" showErrorMessage="1" xr:uid="{00000000-0002-0000-0300-000009000000}">
          <x14:formula1>
            <xm:f>Lists!$B$25:$B$28</xm:f>
          </x14:formula1>
          <xm:sqref>E25:E26</xm:sqref>
        </x14:dataValidation>
        <x14:dataValidation type="list" allowBlank="1" showInputMessage="1" showErrorMessage="1" xr:uid="{00000000-0002-0000-0300-00000A000000}">
          <x14:formula1>
            <xm:f>Lists!$B$55:$B$59</xm:f>
          </x14:formula1>
          <xm:sqref>E13:E14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5A5A5"/>
  </sheetPr>
  <dimension ref="A1:X97"/>
  <sheetViews>
    <sheetView zoomScale="80" zoomScaleNormal="80" workbookViewId="0">
      <selection activeCell="H7" sqref="H7"/>
    </sheetView>
  </sheetViews>
  <sheetFormatPr defaultColWidth="9.140625" defaultRowHeight="15"/>
  <cols>
    <col min="1" max="1" width="5.28515625" style="32" customWidth="1"/>
    <col min="2" max="3" width="58.85546875" style="4" customWidth="1"/>
    <col min="4" max="4" width="15.28515625" style="4" customWidth="1"/>
    <col min="5" max="5" width="25.7109375" style="4" customWidth="1"/>
    <col min="6" max="6" width="8" style="4" customWidth="1"/>
    <col min="7" max="7" width="0.140625" style="4" customWidth="1"/>
    <col min="8" max="8" width="80.85546875" style="4" customWidth="1"/>
    <col min="9" max="9" width="19.42578125" style="4" hidden="1" customWidth="1"/>
    <col min="10" max="10" width="16.85546875" style="4" customWidth="1"/>
    <col min="11" max="11" width="11.140625" style="4" customWidth="1"/>
    <col min="12" max="12" width="34.140625" style="4" customWidth="1"/>
    <col min="13" max="13" width="4.42578125" style="4" customWidth="1"/>
    <col min="14" max="14" width="8.28515625" style="4" customWidth="1"/>
    <col min="15" max="16384" width="9.140625" style="4"/>
  </cols>
  <sheetData>
    <row r="1" spans="1:18" ht="12.75" customHeight="1" thickBot="1">
      <c r="B1" s="29"/>
    </row>
    <row r="2" spans="1:18" ht="68.099999999999994" customHeight="1" thickBot="1">
      <c r="B2" s="302" t="s">
        <v>140</v>
      </c>
      <c r="C2" s="303"/>
      <c r="D2" s="201"/>
    </row>
    <row r="3" spans="1:18" ht="51" customHeight="1" thickBot="1">
      <c r="B3" s="300" t="s">
        <v>141</v>
      </c>
      <c r="C3" s="301"/>
      <c r="D3" s="203"/>
      <c r="H3" s="9"/>
      <c r="I3" s="4" t="str">
        <f>IF(H3=Lists!I4, "zerodude", IF(H3=Lists!I3, "onedude", IF(H3=Lists!I2, "twodude", IF(H3=Lists!I1, "threedude", "empty"))))</f>
        <v>empty</v>
      </c>
      <c r="J3" s="7"/>
      <c r="K3" s="7"/>
    </row>
    <row r="4" spans="1:18" ht="9" customHeight="1" thickBot="1">
      <c r="B4" s="8"/>
      <c r="C4" s="8"/>
      <c r="D4" s="8"/>
      <c r="E4" s="9"/>
      <c r="F4" s="9"/>
      <c r="G4" s="9"/>
      <c r="H4" s="9"/>
    </row>
    <row r="5" spans="1:18" ht="50.1" customHeight="1" thickBot="1">
      <c r="A5" s="208"/>
      <c r="B5" s="209" t="s">
        <v>13</v>
      </c>
      <c r="C5" s="205" t="s">
        <v>142</v>
      </c>
      <c r="D5" s="210" t="s">
        <v>15</v>
      </c>
      <c r="E5" s="206" t="s">
        <v>16</v>
      </c>
      <c r="F5" s="304" t="s">
        <v>17</v>
      </c>
      <c r="G5" s="305"/>
      <c r="H5" s="306"/>
      <c r="I5" s="211"/>
      <c r="J5" s="207" t="s">
        <v>18</v>
      </c>
      <c r="K5" s="206" t="s">
        <v>19</v>
      </c>
    </row>
    <row r="6" spans="1:18" ht="50.1" customHeight="1" thickBot="1">
      <c r="A6" s="287" t="s">
        <v>143</v>
      </c>
      <c r="B6" s="288"/>
      <c r="C6" s="288"/>
      <c r="D6" s="288"/>
      <c r="E6" s="288"/>
      <c r="F6" s="288"/>
      <c r="G6" s="288"/>
      <c r="H6" s="288"/>
      <c r="I6" s="288"/>
      <c r="J6" s="288"/>
      <c r="K6" s="289"/>
    </row>
    <row r="7" spans="1:18" ht="53.25" customHeight="1">
      <c r="A7" s="158" t="s">
        <v>144</v>
      </c>
      <c r="B7" s="150" t="s">
        <v>145</v>
      </c>
      <c r="C7" s="19" t="s">
        <v>146</v>
      </c>
      <c r="D7" s="84">
        <v>1</v>
      </c>
      <c r="E7" s="67"/>
      <c r="F7" s="34"/>
      <c r="G7" s="50" t="str">
        <f>IF(ISBLANK(H7), "Enter Text - Please provide details of pollution control", H7)</f>
        <v>Enter Text - Please provide details of pollution control</v>
      </c>
      <c r="H7" s="70"/>
      <c r="I7" s="33" t="str">
        <f t="shared" ref="I7:I11" si="0">IF(AND(NOT(E7 = "no"), NOT(ISBLANK(H7))),"P","")</f>
        <v/>
      </c>
      <c r="J7" s="44" t="str">
        <f>IF(OR(E7="No",AND(NOT(ISBLANK(E7)),NOT(ISBLANK(H7)))),"P","")</f>
        <v/>
      </c>
      <c r="K7" s="101">
        <f>IF(OR(E7="No",ISBLANK(E7)), 0, 1)</f>
        <v>0</v>
      </c>
      <c r="L7" s="86"/>
    </row>
    <row r="8" spans="1:18" ht="50.1" customHeight="1">
      <c r="A8" s="157" t="s">
        <v>147</v>
      </c>
      <c r="B8" s="14" t="s">
        <v>148</v>
      </c>
      <c r="C8" s="16" t="s">
        <v>149</v>
      </c>
      <c r="D8" s="84">
        <v>1</v>
      </c>
      <c r="E8" s="67"/>
      <c r="F8" s="35"/>
      <c r="G8" s="50" t="str">
        <f>IF(ISBLANK(H8), "Enter Text - Please provide details of relevant licenses and permits held ", H8)</f>
        <v xml:space="preserve">Enter Text - Please provide details of relevant licenses and permits held </v>
      </c>
      <c r="H8" s="71"/>
      <c r="I8" s="33" t="str">
        <f t="shared" si="0"/>
        <v/>
      </c>
      <c r="J8" s="44" t="str">
        <f>IF(OR(E8="No",AND(NOT(ISBLANK(E8)),NOT(ISBLANK(H8)))),"P","")</f>
        <v/>
      </c>
      <c r="K8" s="88">
        <f>IF(OR(E8="No",ISBLANK(E8)), 0, 1)</f>
        <v>0</v>
      </c>
      <c r="L8" s="86"/>
    </row>
    <row r="9" spans="1:18" ht="50.1" customHeight="1">
      <c r="A9" s="157" t="s">
        <v>150</v>
      </c>
      <c r="B9" s="14" t="s">
        <v>151</v>
      </c>
      <c r="C9" s="16" t="s">
        <v>152</v>
      </c>
      <c r="D9" s="84">
        <v>1</v>
      </c>
      <c r="E9" s="67"/>
      <c r="F9" s="35"/>
      <c r="G9" s="50" t="str">
        <f>IF(ISBLANK(H9), "Enter Text - Provide details and provide copy of any impact assessment? ", H9)</f>
        <v xml:space="preserve">Enter Text - Provide details and provide copy of any impact assessment? </v>
      </c>
      <c r="H9" s="249"/>
      <c r="I9" s="33" t="str">
        <f t="shared" si="0"/>
        <v/>
      </c>
      <c r="J9" s="44" t="str">
        <f>IF(OR(E9="No",AND(NOT(ISBLANK(E9)),NOT(ISBLANK(H9)))),"P","")</f>
        <v/>
      </c>
      <c r="K9" s="88">
        <f>IF(OR(E9="No",ISBLANK(E9)), 0, 1)</f>
        <v>0</v>
      </c>
      <c r="L9" s="86"/>
    </row>
    <row r="10" spans="1:18" ht="50.1" customHeight="1">
      <c r="A10" s="157" t="s">
        <v>153</v>
      </c>
      <c r="B10" s="14" t="s">
        <v>154</v>
      </c>
      <c r="C10" s="16" t="s">
        <v>155</v>
      </c>
      <c r="D10" s="84">
        <v>1</v>
      </c>
      <c r="E10" s="67"/>
      <c r="F10" s="35"/>
      <c r="G10" s="50" t="str">
        <f>IF(ISBLANK(H10), "Enter Text - Provide details of  how submeters are used", H10)</f>
        <v>Enter Text - Provide details of  how submeters are used</v>
      </c>
      <c r="H10" s="249"/>
      <c r="I10" s="33" t="str">
        <f t="shared" si="0"/>
        <v/>
      </c>
      <c r="J10" s="44" t="str">
        <f>IF(OR(E10="No",AND(NOT(ISBLANK(E10)),NOT(ISBLANK(H10)))),"P","")</f>
        <v/>
      </c>
      <c r="K10" s="88">
        <f>IF(OR(E10="No",ISBLANK(E10)), 0, 1)</f>
        <v>0</v>
      </c>
      <c r="L10" s="86"/>
    </row>
    <row r="11" spans="1:18" ht="50.1" customHeight="1" thickBot="1">
      <c r="A11" s="160" t="s">
        <v>156</v>
      </c>
      <c r="B11" s="20" t="s">
        <v>157</v>
      </c>
      <c r="C11" s="21" t="s">
        <v>158</v>
      </c>
      <c r="D11" s="122">
        <v>1</v>
      </c>
      <c r="E11" s="73"/>
      <c r="F11" s="36"/>
      <c r="G11" s="50" t="str">
        <f>IF(ISBLANK(H11), "Enter Text - Provide details of targets, target year and share copy of action plan", H11)</f>
        <v>Enter Text - Provide details of targets, target year and share copy of action plan</v>
      </c>
      <c r="H11" s="249"/>
      <c r="I11" s="33" t="str">
        <f t="shared" si="0"/>
        <v/>
      </c>
      <c r="J11" s="44" t="str">
        <f>IF(OR(E11="No",AND(NOT(ISBLANK(E11)),NOT(ISBLANK(H11)))),"P","")</f>
        <v/>
      </c>
      <c r="K11" s="100">
        <f>IF(OR(E11="No",ISBLANK(E11)), 0, 1)</f>
        <v>0</v>
      </c>
      <c r="L11" s="336"/>
    </row>
    <row r="12" spans="1:18" s="42" customFormat="1" ht="50.1" customHeight="1" thickBot="1">
      <c r="A12" s="287" t="s">
        <v>159</v>
      </c>
      <c r="B12" s="288"/>
      <c r="C12" s="288"/>
      <c r="D12" s="288"/>
      <c r="E12" s="288"/>
      <c r="F12" s="288"/>
      <c r="G12" s="307"/>
      <c r="H12" s="288"/>
      <c r="I12" s="288"/>
      <c r="J12" s="288"/>
      <c r="K12" s="289"/>
      <c r="L12" s="86"/>
    </row>
    <row r="13" spans="1:18" ht="56.25" customHeight="1">
      <c r="A13" s="158" t="s">
        <v>160</v>
      </c>
      <c r="B13" s="153" t="s">
        <v>161</v>
      </c>
      <c r="C13" s="30" t="s">
        <v>162</v>
      </c>
      <c r="D13" s="84">
        <v>1</v>
      </c>
      <c r="E13" s="67"/>
      <c r="F13" s="34"/>
      <c r="G13" s="50" t="str">
        <f>IF(ISBLANK(H13), "Enter Text - Summarise findings and share copy of assessment", H13)</f>
        <v>Enter Text - Summarise findings and share copy of assessment</v>
      </c>
      <c r="H13" s="71"/>
      <c r="I13" s="33" t="str">
        <f t="shared" ref="I13:I16" si="1">IF(AND(NOT(E13 = "no"), NOT(ISBLANK(H13))),"P","")</f>
        <v/>
      </c>
      <c r="J13" s="44" t="str">
        <f t="shared" ref="J13:J21" si="2">IF(OR(E13="No",AND(NOT(ISBLANK(E13)),NOT(ISBLANK(H13)))),"P","")</f>
        <v/>
      </c>
      <c r="K13" s="101">
        <f t="shared" ref="K13:K16" si="3">IF(OR(E13="No",ISBLANK(E13)), 0, 1)</f>
        <v>0</v>
      </c>
      <c r="L13" s="337"/>
    </row>
    <row r="14" spans="1:18" ht="50.1" customHeight="1">
      <c r="A14" s="157" t="s">
        <v>163</v>
      </c>
      <c r="B14" s="14" t="s">
        <v>164</v>
      </c>
      <c r="C14" s="16" t="s">
        <v>165</v>
      </c>
      <c r="D14" s="84">
        <v>1</v>
      </c>
      <c r="E14" s="67"/>
      <c r="F14" s="35"/>
      <c r="G14" s="50" t="str">
        <f>IF(ISBLANK(H14), "Enter Text - Share score from assessment and supporting information ", H14)</f>
        <v xml:space="preserve">Enter Text - Share score from assessment and supporting information </v>
      </c>
      <c r="H14" s="71"/>
      <c r="I14" s="33" t="str">
        <f t="shared" si="1"/>
        <v/>
      </c>
      <c r="J14" s="44" t="str">
        <f>IF(OR(E14="No",AND(NOT(ISBLANK(E14)),NOT(ISBLANK(H14)))),"P","")</f>
        <v/>
      </c>
      <c r="K14" s="88">
        <f>IF(OR(E14="No",ISBLANK(E14)), 0, 1)</f>
        <v>0</v>
      </c>
      <c r="L14" s="337"/>
      <c r="R14" s="10"/>
    </row>
    <row r="15" spans="1:18" ht="50.1" customHeight="1">
      <c r="A15" s="157" t="s">
        <v>166</v>
      </c>
      <c r="B15" s="14" t="s">
        <v>167</v>
      </c>
      <c r="C15" s="16" t="s">
        <v>168</v>
      </c>
      <c r="D15" s="84">
        <v>1</v>
      </c>
      <c r="E15" s="67"/>
      <c r="F15" s="35"/>
      <c r="G15" s="50" t="str">
        <f>IF(ISBLANK(H15), "Enter Text - Explain how you have participated in water stewardship", H15)</f>
        <v>Enter Text - Explain how you have participated in water stewardship</v>
      </c>
      <c r="H15" s="71"/>
      <c r="I15" s="33" t="str">
        <f t="shared" si="1"/>
        <v/>
      </c>
      <c r="J15" s="44" t="str">
        <f t="shared" si="2"/>
        <v/>
      </c>
      <c r="K15" s="88">
        <f t="shared" si="3"/>
        <v>0</v>
      </c>
      <c r="L15" s="86"/>
    </row>
    <row r="16" spans="1:18" ht="50.1" customHeight="1" thickBot="1">
      <c r="A16" s="160" t="s">
        <v>169</v>
      </c>
      <c r="B16" s="141" t="s">
        <v>170</v>
      </c>
      <c r="C16" s="21" t="s">
        <v>171</v>
      </c>
      <c r="D16" s="122">
        <v>1</v>
      </c>
      <c r="E16" s="73"/>
      <c r="F16" s="36"/>
      <c r="G16" s="50" t="str">
        <f>IF(ISBLANK(H16), "Enter Text - Provide detail of your work with suppliers on this", H16)</f>
        <v>Enter Text - Provide detail of your work with suppliers on this</v>
      </c>
      <c r="H16" s="71"/>
      <c r="I16" s="33" t="str">
        <f t="shared" si="1"/>
        <v/>
      </c>
      <c r="J16" s="44" t="str">
        <f t="shared" si="2"/>
        <v/>
      </c>
      <c r="K16" s="100">
        <f t="shared" si="3"/>
        <v>0</v>
      </c>
      <c r="L16" s="337"/>
    </row>
    <row r="17" spans="1:14" s="42" customFormat="1" ht="50.1" customHeight="1" thickBot="1">
      <c r="A17" s="287" t="s">
        <v>115</v>
      </c>
      <c r="B17" s="288"/>
      <c r="C17" s="288"/>
      <c r="D17" s="288"/>
      <c r="E17" s="288"/>
      <c r="F17" s="288"/>
      <c r="G17" s="288"/>
      <c r="H17" s="288"/>
      <c r="I17" s="288"/>
      <c r="J17" s="288"/>
      <c r="K17" s="289"/>
      <c r="L17" s="86"/>
    </row>
    <row r="18" spans="1:14" ht="50.1" customHeight="1">
      <c r="A18" s="158" t="s">
        <v>172</v>
      </c>
      <c r="B18" s="150" t="s">
        <v>173</v>
      </c>
      <c r="C18" s="19" t="s">
        <v>174</v>
      </c>
      <c r="D18" s="84">
        <v>1</v>
      </c>
      <c r="E18" s="67"/>
      <c r="F18" s="34"/>
      <c r="G18" s="50" t="str">
        <f>IF(ISBLANK(H18), "Enter Text - Provide information on visibility, and updating process to staff and senior management", H18)</f>
        <v>Enter Text - Provide information on visibility, and updating process to staff and senior management</v>
      </c>
      <c r="H18" s="70"/>
      <c r="I18" s="33" t="str">
        <f t="shared" ref="I18:I21" si="4">IF(AND(NOT(E18 = "no"), NOT(ISBLANK(H18))),"P","")</f>
        <v/>
      </c>
      <c r="J18" s="44" t="str">
        <f t="shared" si="2"/>
        <v/>
      </c>
      <c r="K18" s="101">
        <f>IF(OR(E18="No",ISBLANK(E18)), 0, 1)</f>
        <v>0</v>
      </c>
      <c r="L18" s="86"/>
    </row>
    <row r="19" spans="1:14" ht="50.1" customHeight="1">
      <c r="A19" s="157" t="s">
        <v>175</v>
      </c>
      <c r="B19" s="20" t="s">
        <v>176</v>
      </c>
      <c r="C19" s="21" t="s">
        <v>130</v>
      </c>
      <c r="D19" s="84">
        <v>1</v>
      </c>
      <c r="E19" s="68"/>
      <c r="F19" s="36"/>
      <c r="G19" s="50" t="str">
        <f>IF(ISBLANK(H19), "Enter Text - Provide details of progress made", H19)</f>
        <v>Enter Text - Provide details of progress made</v>
      </c>
      <c r="H19" s="250"/>
      <c r="I19" s="44" t="str">
        <f t="shared" ref="I19" si="5">IF(NOT(ISBLANK(H19)),"P","")</f>
        <v/>
      </c>
      <c r="J19" s="44" t="str">
        <f>IF(OR(E19="No",AND(NOT(ISBLANK(E19)),NOT(ISBLANK(H19)))),"P","")</f>
        <v/>
      </c>
      <c r="K19" s="101">
        <f>IF(OR(E19="No",ISBLANK(E19)), 0, 1)</f>
        <v>0</v>
      </c>
      <c r="L19" s="337"/>
    </row>
    <row r="20" spans="1:14" ht="50.1" customHeight="1">
      <c r="A20" s="157" t="s">
        <v>177</v>
      </c>
      <c r="B20" s="14" t="s">
        <v>178</v>
      </c>
      <c r="C20" s="41" t="s">
        <v>179</v>
      </c>
      <c r="D20" s="84">
        <v>1</v>
      </c>
      <c r="E20" s="67"/>
      <c r="F20" s="35"/>
      <c r="G20" s="49" t="str">
        <f>IF(ISBLANK(H20), "Enter Text - If yes, please provide their name and job title?", H20)</f>
        <v>Enter Text - If yes, please provide their name and job title?</v>
      </c>
      <c r="H20" s="71"/>
      <c r="I20" s="33" t="str">
        <f t="shared" si="4"/>
        <v/>
      </c>
      <c r="J20" s="44" t="str">
        <f t="shared" si="2"/>
        <v/>
      </c>
      <c r="K20" s="88">
        <f>IF(OR(E20="No",ISBLANK(E20)), 0, 1)</f>
        <v>0</v>
      </c>
      <c r="L20" s="86"/>
    </row>
    <row r="21" spans="1:14" ht="50.1" customHeight="1">
      <c r="A21" s="159" t="s">
        <v>180</v>
      </c>
      <c r="B21" s="14" t="s">
        <v>181</v>
      </c>
      <c r="C21" s="16" t="s">
        <v>182</v>
      </c>
      <c r="D21" s="144">
        <v>1</v>
      </c>
      <c r="E21" s="68"/>
      <c r="F21" s="35"/>
      <c r="G21" s="48" t="str">
        <f>IF(ISBLANK(H21), "Enter Text - If so, how frequently and who leads the training?", H21)</f>
        <v>Enter Text - If so, how frequently and who leads the training?</v>
      </c>
      <c r="H21" s="71"/>
      <c r="I21" s="33" t="str">
        <f t="shared" si="4"/>
        <v/>
      </c>
      <c r="J21" s="154" t="str">
        <f t="shared" si="2"/>
        <v/>
      </c>
      <c r="K21" s="88">
        <f>IF(ISBLANK(E21),0,VLOOKUP(E21,Lists!B:C,2,FALSE))</f>
        <v>0</v>
      </c>
      <c r="L21" s="86"/>
    </row>
    <row r="22" spans="1:14" ht="33" customHeight="1" thickBot="1">
      <c r="E22" s="298"/>
      <c r="F22" s="298"/>
      <c r="G22" s="298"/>
      <c r="H22" s="298"/>
      <c r="K22" s="87">
        <f>SUM(K2:K21)</f>
        <v>0</v>
      </c>
      <c r="L22" s="9" t="s">
        <v>75</v>
      </c>
      <c r="M22" s="98">
        <v>13</v>
      </c>
      <c r="N22" s="98" t="s">
        <v>76</v>
      </c>
    </row>
    <row r="23" spans="1:14" ht="24.95" customHeight="1" thickTop="1">
      <c r="J23" s="90"/>
      <c r="K23" s="18">
        <f>K22/M22</f>
        <v>0</v>
      </c>
      <c r="L23" s="136" t="s">
        <v>77</v>
      </c>
    </row>
    <row r="27" spans="1:14">
      <c r="K27" s="91"/>
    </row>
    <row r="96" spans="24:24">
      <c r="X96" s="5"/>
    </row>
    <row r="97" spans="24:24">
      <c r="X97" s="5"/>
    </row>
  </sheetData>
  <sheetProtection algorithmName="SHA-512" hashValue="hqM+MYNchXsIowwx0euup1SLKYrwMA8GHAsML65anJcH09zKlTKiEj4f3j2ylR9RN0D6IAgYkvAavVZvlnqQpg==" saltValue="B/+C4RpBWdvgpy8cNWv37w==" spinCount="100000" sheet="1" objects="1" scenarios="1" selectLockedCells="1"/>
  <protectedRanges>
    <protectedRange sqref="E7:E11" name="Range1_2"/>
    <protectedRange sqref="E13:E16" name="Range1_2_1"/>
    <protectedRange sqref="E18 E20:E21" name="Range1_2_2"/>
    <protectedRange sqref="F7:F11 H7:H11 F13:F16 H13:H16 F18 H18 F20:F21 H20:H21" name="Range1_4"/>
    <protectedRange sqref="G7:G11 G13:G16 G18 G20:G21" name="Range1_1_3"/>
    <protectedRange sqref="E19:F19 H19" name="Range1"/>
    <protectedRange sqref="G19" name="Range1_1"/>
  </protectedRanges>
  <mergeCells count="7">
    <mergeCell ref="E22:H22"/>
    <mergeCell ref="B3:C3"/>
    <mergeCell ref="B2:C2"/>
    <mergeCell ref="F5:H5"/>
    <mergeCell ref="A6:K6"/>
    <mergeCell ref="A12:K12"/>
    <mergeCell ref="A17:K17"/>
  </mergeCells>
  <conditionalFormatting sqref="B15">
    <cfRule type="expression" dxfId="73" priority="39">
      <formula>#REF!=0</formula>
    </cfRule>
  </conditionalFormatting>
  <conditionalFormatting sqref="E7:E11 E13:E16">
    <cfRule type="containsText" dxfId="72" priority="30" operator="containsText" text="yes">
      <formula>NOT(ISERROR(SEARCH("yes",E7)))</formula>
    </cfRule>
    <cfRule type="containsText" dxfId="71" priority="31" operator="containsText" text="no">
      <formula>NOT(ISERROR(SEARCH("no",E7)))</formula>
    </cfRule>
  </conditionalFormatting>
  <conditionalFormatting sqref="E18 E20:E21">
    <cfRule type="containsText" dxfId="70" priority="26" operator="containsText" text="yes">
      <formula>NOT(ISERROR(SEARCH("yes",E18)))</formula>
    </cfRule>
    <cfRule type="containsText" dxfId="69" priority="27" operator="containsText" text="no">
      <formula>NOT(ISERROR(SEARCH("no",E18)))</formula>
    </cfRule>
  </conditionalFormatting>
  <conditionalFormatting sqref="E15">
    <cfRule type="containsText" dxfId="68" priority="28" operator="containsText" text="N/A">
      <formula>NOT(ISERROR(SEARCH("N/A",E15)))</formula>
    </cfRule>
  </conditionalFormatting>
  <conditionalFormatting sqref="F7:F11">
    <cfRule type="containsText" dxfId="67" priority="14" operator="containsText" text="no">
      <formula>NOT(ISERROR(SEARCH("no",F7)))</formula>
    </cfRule>
    <cfRule type="containsText" dxfId="66" priority="15" operator="containsText" text="yes">
      <formula>NOT(ISERROR(SEARCH("yes",F7)))</formula>
    </cfRule>
  </conditionalFormatting>
  <conditionalFormatting sqref="F13:F16">
    <cfRule type="containsText" dxfId="65" priority="12" operator="containsText" text="no">
      <formula>NOT(ISERROR(SEARCH("no",F13)))</formula>
    </cfRule>
    <cfRule type="containsText" dxfId="64" priority="13" operator="containsText" text="yes">
      <formula>NOT(ISERROR(SEARCH("yes",F13)))</formula>
    </cfRule>
  </conditionalFormatting>
  <conditionalFormatting sqref="F18 F20:F21">
    <cfRule type="containsText" dxfId="63" priority="10" operator="containsText" text="no">
      <formula>NOT(ISERROR(SEARCH("no",F18)))</formula>
    </cfRule>
    <cfRule type="containsText" dxfId="62" priority="11" operator="containsText" text="yes">
      <formula>NOT(ISERROR(SEARCH("yes",F18)))</formula>
    </cfRule>
  </conditionalFormatting>
  <conditionalFormatting sqref="E19:F19">
    <cfRule type="containsText" dxfId="61" priority="8" operator="containsText" text="no">
      <formula>NOT(ISERROR(SEARCH("no",E19)))</formula>
    </cfRule>
    <cfRule type="containsText" dxfId="60" priority="9" operator="containsText" text="yes">
      <formula>NOT(ISERROR(SEARCH("yes",E19)))</formula>
    </cfRule>
  </conditionalFormatting>
  <conditionalFormatting sqref="K23">
    <cfRule type="cellIs" dxfId="59" priority="1" operator="lessThan">
      <formula>0.5</formula>
    </cfRule>
    <cfRule type="cellIs" dxfId="58" priority="2" operator="between">
      <formula>0.5</formula>
      <formula>0.69</formula>
    </cfRule>
    <cfRule type="cellIs" dxfId="57" priority="3" operator="between">
      <formula>0.7</formula>
      <formula>0.84</formula>
    </cfRule>
    <cfRule type="cellIs" dxfId="56" priority="4" operator="greaterThan">
      <formula>0.84</formula>
    </cfRule>
  </conditionalFormatting>
  <dataValidations count="1">
    <dataValidation allowBlank="1" showErrorMessage="1" sqref="F1:F5 F7:F11 F13:F16 F18:F1048576" xr:uid="{00000000-0002-0000-0400-000000000000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7" operator="equal" id="{08448D58-3DE7-4BBA-810B-B3E05D6EC8EF}">
            <xm:f>Lists!$I$4</xm:f>
            <x14:dxf>
              <border>
                <left/>
                <right/>
                <top/>
                <bottom/>
                <vertical/>
                <horizontal/>
              </border>
            </x14:dxf>
          </x14:cfRule>
          <x14:cfRule type="cellIs" priority="48" operator="equal" id="{5D95E100-6B9D-4FE7-B0D9-9C4644DC1060}">
            <xm:f>Lists!$I$3</xm:f>
            <x14:dxf>
              <fill>
                <patternFill>
                  <bgColor theme="9" tint="0.79998168889431442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14:cfRule type="cellIs" priority="49" operator="equal" id="{BC75D969-8F8E-4FDE-B820-C436F4366E76}">
            <xm:f>Lists!$I$2</xm:f>
            <x14:dxf>
              <fill>
                <patternFill>
                  <bgColor theme="9" tint="0.59996337778862885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14:cfRule type="cellIs" priority="50" operator="equal" id="{8A01C407-9AC9-4637-A20D-3E021D59772C}">
            <xm:f>Lists!$I$1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H3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400-000001000000}">
          <x14:formula1>
            <xm:f>Lists!$A$1:$A$3</xm:f>
          </x14:formula1>
          <xm:sqref>E13 E7:E9 E16 E11 E18 E20</xm:sqref>
        </x14:dataValidation>
        <x14:dataValidation type="list" allowBlank="1" showInputMessage="1" showErrorMessage="1" xr:uid="{00000000-0002-0000-0400-000002000000}">
          <x14:formula1>
            <xm:f>Lists!$B$39:$B$42</xm:f>
          </x14:formula1>
          <xm:sqref>E10</xm:sqref>
        </x14:dataValidation>
        <x14:dataValidation type="list" allowBlank="1" showInputMessage="1" showErrorMessage="1" xr:uid="{00000000-0002-0000-0400-000003000000}">
          <x14:formula1>
            <xm:f>Lists!$B$82:$B$85</xm:f>
          </x14:formula1>
          <xm:sqref>E14</xm:sqref>
        </x14:dataValidation>
        <x14:dataValidation type="list" allowBlank="1" showInputMessage="1" showErrorMessage="1" xr:uid="{00000000-0002-0000-0400-000004000000}">
          <x14:formula1>
            <xm:f>Lists!$B$87:$B$91</xm:f>
          </x14:formula1>
          <xm:sqref>E15</xm:sqref>
        </x14:dataValidation>
        <x14:dataValidation type="list" allowBlank="1" showInputMessage="1" showErrorMessage="1" xr:uid="{00000000-0002-0000-0400-000005000000}">
          <x14:formula1>
            <xm:f>Lists!$B$29:$B$32</xm:f>
          </x14:formula1>
          <xm:sqref>E21</xm:sqref>
        </x14:dataValidation>
        <x14:dataValidation type="list" allowBlank="1" showInputMessage="1" showErrorMessage="1" xr:uid="{00000000-0002-0000-0400-000006000000}">
          <x14:formula1>
            <xm:f>Lists!$B$25:$B$28</xm:f>
          </x14:formula1>
          <xm:sqref>E19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X107"/>
  <sheetViews>
    <sheetView topLeftCell="A7" zoomScale="80" zoomScaleNormal="80" workbookViewId="0">
      <selection activeCell="H7" sqref="H7"/>
    </sheetView>
  </sheetViews>
  <sheetFormatPr defaultColWidth="9.140625" defaultRowHeight="62.1"/>
  <cols>
    <col min="1" max="1" width="7" style="52" customWidth="1"/>
    <col min="2" max="3" width="58.85546875" style="4" customWidth="1"/>
    <col min="4" max="4" width="15.28515625" style="4" customWidth="1"/>
    <col min="5" max="5" width="24.85546875" style="4" customWidth="1"/>
    <col min="6" max="6" width="2.85546875" style="4" customWidth="1"/>
    <col min="7" max="7" width="0.140625" style="4" customWidth="1"/>
    <col min="8" max="8" width="80.85546875" style="4" customWidth="1"/>
    <col min="9" max="9" width="19.42578125" style="4" hidden="1" customWidth="1"/>
    <col min="10" max="10" width="18" style="53" customWidth="1"/>
    <col min="11" max="11" width="10.7109375" style="4" customWidth="1"/>
    <col min="12" max="12" width="24" style="4" customWidth="1"/>
    <col min="13" max="13" width="4.85546875" style="4" customWidth="1"/>
    <col min="14" max="14" width="7.7109375" style="4" customWidth="1"/>
    <col min="15" max="16384" width="9.140625" style="4"/>
  </cols>
  <sheetData>
    <row r="1" spans="1:13" ht="12.75" customHeight="1" thickBot="1">
      <c r="C1" s="29"/>
    </row>
    <row r="2" spans="1:13" ht="89.25" customHeight="1" thickBot="1">
      <c r="A2" s="54"/>
      <c r="B2" s="309" t="s">
        <v>183</v>
      </c>
      <c r="C2" s="310"/>
      <c r="D2" s="85"/>
    </row>
    <row r="3" spans="1:13" ht="55.5" customHeight="1" thickBot="1">
      <c r="B3" s="308" t="s">
        <v>184</v>
      </c>
      <c r="C3" s="301"/>
      <c r="D3" s="83"/>
      <c r="H3" s="55"/>
      <c r="I3" s="4" t="str">
        <f>IF(H3=Lists!I4, "zerodude", IF(H3=Lists!I3, "onedude", IF(H3=Lists!I2, "twodude", IF(H3=Lists!I1, "threedude", "empty"))))</f>
        <v>empty</v>
      </c>
      <c r="J3" s="56"/>
      <c r="K3" s="7"/>
    </row>
    <row r="4" spans="1:13" ht="9" customHeight="1" thickBot="1">
      <c r="B4" s="8"/>
      <c r="C4" s="8"/>
      <c r="D4" s="8"/>
      <c r="E4" s="9"/>
      <c r="F4" s="9"/>
      <c r="G4" s="9"/>
      <c r="H4" s="9"/>
    </row>
    <row r="5" spans="1:13" ht="50.1" customHeight="1" thickBot="1">
      <c r="A5" s="212"/>
      <c r="B5" s="234" t="s">
        <v>13</v>
      </c>
      <c r="C5" s="205" t="s">
        <v>142</v>
      </c>
      <c r="D5" s="206" t="s">
        <v>15</v>
      </c>
      <c r="E5" s="206" t="s">
        <v>16</v>
      </c>
      <c r="F5" s="304" t="s">
        <v>17</v>
      </c>
      <c r="G5" s="305"/>
      <c r="H5" s="306"/>
      <c r="I5" s="213"/>
      <c r="J5" s="207" t="s">
        <v>18</v>
      </c>
      <c r="K5" s="206" t="s">
        <v>19</v>
      </c>
    </row>
    <row r="6" spans="1:13" ht="50.1" customHeight="1" thickBot="1">
      <c r="A6" s="287" t="s">
        <v>185</v>
      </c>
      <c r="B6" s="288"/>
      <c r="C6" s="288"/>
      <c r="D6" s="288"/>
      <c r="E6" s="288"/>
      <c r="F6" s="288"/>
      <c r="G6" s="288"/>
      <c r="H6" s="288"/>
      <c r="I6" s="288"/>
      <c r="J6" s="288"/>
      <c r="K6" s="289"/>
    </row>
    <row r="7" spans="1:13" ht="72" customHeight="1">
      <c r="A7" s="176" t="s">
        <v>186</v>
      </c>
      <c r="B7" s="147" t="s">
        <v>187</v>
      </c>
      <c r="C7" s="19" t="s">
        <v>188</v>
      </c>
      <c r="D7" s="84">
        <v>1</v>
      </c>
      <c r="E7" s="67"/>
      <c r="F7" s="34"/>
      <c r="G7" s="50" t="str">
        <f>IF(ISBLANK(H7), "Enter Text - Please provide details of relevant licenses and permits held", H7)</f>
        <v>Enter Text - Please provide details of relevant licenses and permits held</v>
      </c>
      <c r="H7" s="138"/>
      <c r="I7" s="33" t="str">
        <f t="shared" ref="I7:I9" si="0">IF(AND(NOT(E7 = "no"), NOT(ISBLANK(H7))),"P","")</f>
        <v/>
      </c>
      <c r="J7" s="44" t="str">
        <f>IF(OR(E7="No",AND(NOT(ISBLANK(E7)),NOT(ISBLANK(H7)))),"P","")</f>
        <v/>
      </c>
      <c r="K7" s="101">
        <f>IF(ISBLANK(E7),0,VLOOKUP(E7,Lists!B:C,2,FALSE))</f>
        <v>0</v>
      </c>
      <c r="L7" s="86"/>
      <c r="M7" s="86"/>
    </row>
    <row r="8" spans="1:13" ht="50.1" customHeight="1">
      <c r="A8" s="176" t="s">
        <v>189</v>
      </c>
      <c r="B8" s="20" t="s">
        <v>190</v>
      </c>
      <c r="C8" s="57" t="s">
        <v>191</v>
      </c>
      <c r="D8" s="84">
        <v>1</v>
      </c>
      <c r="E8" s="74"/>
      <c r="F8" s="35"/>
      <c r="G8" s="50" t="str">
        <f>IF(ISBLANK(H8), "Enter Text - What evidence do you have?", H8)</f>
        <v>Enter Text - What evidence do you have?</v>
      </c>
      <c r="H8" s="71"/>
      <c r="I8" s="33" t="str">
        <f t="shared" si="0"/>
        <v/>
      </c>
      <c r="J8" s="44" t="str">
        <f t="shared" ref="J8:J24" si="1">IF(OR(E8="No",AND(NOT(ISBLANK(E8)),NOT(ISBLANK(H8)))),"P","")</f>
        <v/>
      </c>
      <c r="K8" s="88">
        <f>IF(OR(E8="No",ISBLANK(E8)), 0, 1)</f>
        <v>0</v>
      </c>
      <c r="L8" s="86"/>
      <c r="M8" s="86"/>
    </row>
    <row r="9" spans="1:13" ht="50.1" customHeight="1">
      <c r="A9" s="176" t="s">
        <v>192</v>
      </c>
      <c r="B9" s="20" t="s">
        <v>193</v>
      </c>
      <c r="C9" s="58" t="s">
        <v>194</v>
      </c>
      <c r="D9" s="84">
        <v>1</v>
      </c>
      <c r="E9" s="75"/>
      <c r="F9" s="35"/>
      <c r="G9" s="50" t="str">
        <f>IF(ISBLANK(H9), "Enter Text - How frequently do you visit, and what have you learnt?", H9)</f>
        <v>Enter Text - How frequently do you visit, and what have you learnt?</v>
      </c>
      <c r="H9" s="71"/>
      <c r="I9" s="33" t="str">
        <f t="shared" si="0"/>
        <v/>
      </c>
      <c r="J9" s="44" t="str">
        <f t="shared" si="1"/>
        <v/>
      </c>
      <c r="K9" s="88">
        <f>IF(OR(E9="No",ISBLANK(E9)), 0, 1)</f>
        <v>0</v>
      </c>
      <c r="L9" s="86"/>
      <c r="M9" s="86"/>
    </row>
    <row r="10" spans="1:13" ht="50.1" customHeight="1" thickBot="1">
      <c r="A10" s="176" t="s">
        <v>195</v>
      </c>
      <c r="B10" s="141" t="s">
        <v>196</v>
      </c>
      <c r="C10" s="21" t="s">
        <v>197</v>
      </c>
      <c r="D10" s="122">
        <v>1</v>
      </c>
      <c r="E10" s="69"/>
      <c r="F10" s="36"/>
      <c r="G10" s="50" t="str">
        <f>IF(ISBLANK(H10), "Enter Text - Please provide details of system in place", H10)</f>
        <v>Enter Text - Please provide details of system in place</v>
      </c>
      <c r="H10" s="139"/>
      <c r="I10" s="72"/>
      <c r="J10" s="44" t="str">
        <f t="shared" si="1"/>
        <v/>
      </c>
      <c r="K10" s="100">
        <f>IF(OR(E10="No",ISBLANK(E10)), 0, 1)</f>
        <v>0</v>
      </c>
      <c r="L10" s="86"/>
      <c r="M10" s="86"/>
    </row>
    <row r="11" spans="1:13" ht="50.1" customHeight="1" thickBot="1">
      <c r="A11" s="287" t="s">
        <v>198</v>
      </c>
      <c r="B11" s="288"/>
      <c r="C11" s="288"/>
      <c r="D11" s="288"/>
      <c r="E11" s="288"/>
      <c r="F11" s="288"/>
      <c r="G11" s="288"/>
      <c r="H11" s="288"/>
      <c r="I11" s="288"/>
      <c r="J11" s="288"/>
      <c r="K11" s="289"/>
      <c r="L11" s="86"/>
      <c r="M11" s="86"/>
    </row>
    <row r="12" spans="1:13" ht="50.1" customHeight="1">
      <c r="A12" s="176" t="s">
        <v>199</v>
      </c>
      <c r="B12" s="148" t="s">
        <v>200</v>
      </c>
      <c r="C12" s="59" t="s">
        <v>201</v>
      </c>
      <c r="D12" s="84">
        <v>1</v>
      </c>
      <c r="E12" s="67"/>
      <c r="F12" s="34"/>
      <c r="G12" s="50" t="str">
        <f>IF(ISBLANK(H12), "Enter Text - If so, what is the destination for your food waste", H12)</f>
        <v>Enter Text - If so, what is the destination for your food waste</v>
      </c>
      <c r="H12" s="248"/>
      <c r="I12" s="33" t="str">
        <f t="shared" ref="I12:I14" si="2">IF(AND(NOT(E12 = "no"), NOT(ISBLANK(H12))),"P","")</f>
        <v/>
      </c>
      <c r="J12" s="44" t="str">
        <f>IF(OR(E12="No",E12="N/A - no food waste",AND(NOT(ISBLANK(E12)),NOT(ISBLANK(H12)))),"P","")</f>
        <v/>
      </c>
      <c r="K12" s="101">
        <f>IF(ISBLANK(E12),0,VLOOKUP(E12,Lists!B:C,2,FALSE))</f>
        <v>0</v>
      </c>
      <c r="L12" s="86"/>
      <c r="M12" s="86"/>
    </row>
    <row r="13" spans="1:13" ht="50.1" customHeight="1">
      <c r="A13" s="176" t="s">
        <v>202</v>
      </c>
      <c r="B13" s="143" t="s">
        <v>203</v>
      </c>
      <c r="C13" s="60" t="s">
        <v>204</v>
      </c>
      <c r="D13" s="84">
        <v>1</v>
      </c>
      <c r="E13" s="68"/>
      <c r="F13" s="35"/>
      <c r="G13" s="50" t="str">
        <f>IF(ISBLANK(H13), "Enter Text - What are the targets and do you have investment in place to reach them? ", H13)</f>
        <v xml:space="preserve">Enter Text - What are the targets and do you have investment in place to reach them? </v>
      </c>
      <c r="H13" s="71"/>
      <c r="I13" s="33" t="str">
        <f t="shared" si="2"/>
        <v/>
      </c>
      <c r="J13" s="44" t="str">
        <f>IF(OR(E13="No",E13="N/A - no landfill",AND(NOT(ISBLANK(E13)),NOT(ISBLANK(H13)))),"P","")</f>
        <v/>
      </c>
      <c r="K13" s="88">
        <f>IF(ISBLANK(E13),0,VLOOKUP(E13,Lists!B:C,2,FALSE))</f>
        <v>0</v>
      </c>
      <c r="L13" s="86"/>
      <c r="M13" s="86"/>
    </row>
    <row r="14" spans="1:13" ht="50.1" customHeight="1" thickBot="1">
      <c r="A14" s="176" t="s">
        <v>205</v>
      </c>
      <c r="B14" s="149" t="s">
        <v>206</v>
      </c>
      <c r="C14" s="61" t="s">
        <v>207</v>
      </c>
      <c r="D14" s="122">
        <v>1</v>
      </c>
      <c r="E14" s="69"/>
      <c r="F14" s="36"/>
      <c r="G14" s="50" t="str">
        <f>IF(ISBLANK(H14), "Enter Text - Share details of monitoring and alternative resource treatments", H14)</f>
        <v>Enter Text - Share details of monitoring and alternative resource treatments</v>
      </c>
      <c r="H14" s="139"/>
      <c r="I14" s="33" t="str">
        <f t="shared" si="2"/>
        <v/>
      </c>
      <c r="J14" s="44" t="str">
        <f t="shared" si="1"/>
        <v/>
      </c>
      <c r="K14" s="100">
        <f>IF(OR(E14="No",ISBLANK(E14)), 0, 1)</f>
        <v>0</v>
      </c>
      <c r="L14" s="86"/>
      <c r="M14" s="86"/>
    </row>
    <row r="15" spans="1:13" ht="50.1" customHeight="1" thickBot="1">
      <c r="A15" s="287" t="s">
        <v>208</v>
      </c>
      <c r="B15" s="288"/>
      <c r="C15" s="288"/>
      <c r="D15" s="288"/>
      <c r="E15" s="288"/>
      <c r="F15" s="288"/>
      <c r="G15" s="288"/>
      <c r="H15" s="288"/>
      <c r="I15" s="288"/>
      <c r="J15" s="288"/>
      <c r="K15" s="289"/>
      <c r="L15" s="86"/>
      <c r="M15" s="86"/>
    </row>
    <row r="16" spans="1:13" ht="56.25" customHeight="1">
      <c r="A16" s="176" t="s">
        <v>209</v>
      </c>
      <c r="B16" s="148" t="s">
        <v>210</v>
      </c>
      <c r="C16" s="58" t="s">
        <v>211</v>
      </c>
      <c r="D16" s="84">
        <v>1</v>
      </c>
      <c r="E16" s="76"/>
      <c r="F16" s="34"/>
      <c r="G16" s="50" t="str">
        <f>IF(ISBLANK(H16), "Enter Text - Provide details of targets, target year and share copy of action plan", H16)</f>
        <v>Enter Text - Provide details of targets, target year and share copy of action plan</v>
      </c>
      <c r="H16" s="71"/>
      <c r="I16" s="33" t="str">
        <f t="shared" ref="I16:I17" si="3">IF(AND(NOT(E16 = "no"), NOT(ISBLANK(H16))),"P","")</f>
        <v/>
      </c>
      <c r="J16" s="44" t="str">
        <f t="shared" si="1"/>
        <v/>
      </c>
      <c r="K16" s="101">
        <f>IF(OR(E16="No",ISBLANK(E16)), 0, 1)</f>
        <v>0</v>
      </c>
      <c r="L16" s="86"/>
      <c r="M16" s="86"/>
    </row>
    <row r="17" spans="1:14" ht="50.1" customHeight="1">
      <c r="A17" s="176" t="s">
        <v>212</v>
      </c>
      <c r="B17" s="20" t="s">
        <v>213</v>
      </c>
      <c r="C17" s="16" t="s">
        <v>214</v>
      </c>
      <c r="D17" s="84">
        <v>1</v>
      </c>
      <c r="E17" s="125"/>
      <c r="F17" s="35"/>
      <c r="G17" s="50" t="str">
        <f>IF(ISBLANK(H17), "Enter Text - What action plans are in place to reduce these impacts?", H17)</f>
        <v>Enter Text - What action plans are in place to reduce these impacts?</v>
      </c>
      <c r="H17" s="71"/>
      <c r="I17" s="33" t="str">
        <f t="shared" si="3"/>
        <v/>
      </c>
      <c r="J17" s="44" t="str">
        <f t="shared" si="1"/>
        <v/>
      </c>
      <c r="K17" s="101">
        <f>IF(OR(E17="No",ISBLANK(E17)), 0, 1)</f>
        <v>0</v>
      </c>
      <c r="L17" s="86"/>
      <c r="M17" s="86"/>
    </row>
    <row r="18" spans="1:14" ht="50.1" customHeight="1">
      <c r="A18" s="176" t="s">
        <v>215</v>
      </c>
      <c r="B18" s="14" t="s">
        <v>216</v>
      </c>
      <c r="C18" s="62" t="s">
        <v>217</v>
      </c>
      <c r="D18" s="84">
        <v>1</v>
      </c>
      <c r="E18" s="77"/>
      <c r="F18" s="35"/>
      <c r="G18" s="50" t="str">
        <f>IF(ISBLANK(H18), "Enter Text - What measures have been taken and where are the greatest opportunities?", H18)</f>
        <v>Enter Text - What measures have been taken and where are the greatest opportunities?</v>
      </c>
      <c r="H18" s="199"/>
      <c r="I18" s="33" t="str">
        <f>IF(AND(NOT(E18 = "no"), NOT(ISBLANK(H18))),"P","")</f>
        <v/>
      </c>
      <c r="J18" s="44" t="str">
        <f t="shared" si="1"/>
        <v/>
      </c>
      <c r="K18" s="88">
        <f>IF(OR(E18="No",ISBLANK(E18)), 0, 1)</f>
        <v>0</v>
      </c>
      <c r="L18" s="337"/>
      <c r="M18" s="86"/>
    </row>
    <row r="19" spans="1:14" ht="50.1" customHeight="1">
      <c r="A19" s="176" t="s">
        <v>218</v>
      </c>
      <c r="B19" s="150" t="s">
        <v>219</v>
      </c>
      <c r="C19" s="63" t="s">
        <v>220</v>
      </c>
      <c r="D19" s="84">
        <v>1</v>
      </c>
      <c r="E19" s="77"/>
      <c r="F19" s="35"/>
      <c r="G19" s="50" t="str">
        <f>IF(ISBLANK(H19), "Enter Text - Share details of measures taken to eliminate disposable plastics", H19)</f>
        <v>Enter Text - Share details of measures taken to eliminate disposable plastics</v>
      </c>
      <c r="H19" s="71"/>
      <c r="I19" s="33"/>
      <c r="J19" s="44" t="str">
        <f t="shared" si="1"/>
        <v/>
      </c>
      <c r="K19" s="88">
        <f>IF(OR(E19="No",ISBLANK(E19)), 0, 1)</f>
        <v>0</v>
      </c>
      <c r="L19" s="86"/>
      <c r="M19" s="86"/>
    </row>
    <row r="20" spans="1:14" ht="50.1" customHeight="1" thickBot="1">
      <c r="A20" s="176" t="s">
        <v>221</v>
      </c>
      <c r="B20" s="151" t="s">
        <v>222</v>
      </c>
      <c r="C20" s="64" t="s">
        <v>223</v>
      </c>
      <c r="D20" s="122">
        <v>1</v>
      </c>
      <c r="E20" s="78"/>
      <c r="F20" s="142"/>
      <c r="G20" s="50" t="str">
        <f>IF(ISBLANK(H20), "Enter Text - What projects have been undertaken, and what have the results been?", H20)</f>
        <v>Enter Text - What projects have been undertaken, and what have the results been?</v>
      </c>
      <c r="H20" s="146"/>
      <c r="I20" s="33" t="str">
        <f>IF(AND(NOT(E20 = "no"), NOT(ISBLANK(H20))),"P","")</f>
        <v/>
      </c>
      <c r="J20" s="44" t="str">
        <f t="shared" si="1"/>
        <v/>
      </c>
      <c r="K20" s="100">
        <f>IF(OR(E20="No",ISBLANK(E20)), 0, 1)</f>
        <v>0</v>
      </c>
      <c r="L20" s="86"/>
      <c r="M20" s="86"/>
    </row>
    <row r="21" spans="1:14" ht="50.1" customHeight="1" thickBot="1">
      <c r="A21" s="287" t="s">
        <v>115</v>
      </c>
      <c r="B21" s="288"/>
      <c r="C21" s="288"/>
      <c r="D21" s="288"/>
      <c r="E21" s="288"/>
      <c r="F21" s="288"/>
      <c r="G21" s="288"/>
      <c r="H21" s="288"/>
      <c r="I21" s="288"/>
      <c r="J21" s="288"/>
      <c r="K21" s="289"/>
      <c r="L21" s="86"/>
      <c r="M21" s="86"/>
    </row>
    <row r="22" spans="1:14" ht="50.1" customHeight="1">
      <c r="A22" s="176" t="s">
        <v>224</v>
      </c>
      <c r="B22" s="152" t="s">
        <v>225</v>
      </c>
      <c r="C22" s="30" t="s">
        <v>174</v>
      </c>
      <c r="D22" s="84">
        <v>1</v>
      </c>
      <c r="E22" s="73"/>
      <c r="F22" s="34"/>
      <c r="G22" s="50" t="str">
        <f>IF(ISBLANK(H22), "Enter Text - Provide information on visibility, and updating process to staff and senior management", H22)</f>
        <v>Enter Text - Provide information on visibility, and updating process to staff and senior management</v>
      </c>
      <c r="H22" s="251"/>
      <c r="I22" s="33" t="str">
        <f t="shared" ref="I22:I24" si="4">IF(AND(NOT(E22 = "no"), NOT(ISBLANK(H22))),"P","")</f>
        <v/>
      </c>
      <c r="J22" s="44" t="str">
        <f t="shared" si="1"/>
        <v/>
      </c>
      <c r="K22" s="101">
        <f>IF(OR(E22="No",ISBLANK(E22)), 0, 1)</f>
        <v>0</v>
      </c>
      <c r="L22" s="337"/>
      <c r="M22" s="86"/>
    </row>
    <row r="23" spans="1:14" ht="50.1" customHeight="1">
      <c r="A23" s="176" t="s">
        <v>226</v>
      </c>
      <c r="B23" s="143" t="s">
        <v>227</v>
      </c>
      <c r="C23" s="65" t="s">
        <v>228</v>
      </c>
      <c r="D23" s="84">
        <v>1</v>
      </c>
      <c r="E23" s="68"/>
      <c r="F23" s="35"/>
      <c r="G23" s="50" t="str">
        <f>IF(ISBLANK(H23), "Enter Text - If yes, please provide their name and job title", H23)</f>
        <v>Enter Text - If yes, please provide their name and job title</v>
      </c>
      <c r="H23" s="71"/>
      <c r="I23" s="33" t="str">
        <f t="shared" si="4"/>
        <v/>
      </c>
      <c r="J23" s="44" t="str">
        <f t="shared" si="1"/>
        <v/>
      </c>
      <c r="K23" s="88">
        <f>IF(OR(E23="No",ISBLANK(E23)), 0, 1)</f>
        <v>0</v>
      </c>
      <c r="L23" s="86"/>
      <c r="M23" s="86"/>
    </row>
    <row r="24" spans="1:14" ht="50.1" customHeight="1">
      <c r="A24" s="231" t="s">
        <v>229</v>
      </c>
      <c r="B24" s="143" t="s">
        <v>230</v>
      </c>
      <c r="C24" s="145" t="s">
        <v>231</v>
      </c>
      <c r="D24" s="144">
        <v>1</v>
      </c>
      <c r="E24" s="67"/>
      <c r="F24" s="35"/>
      <c r="G24" s="50" t="str">
        <f>IF(ISBLANK(H24), "Enter Text - If so, how frequently and who leads the training?", H24)</f>
        <v>Enter Text - If so, how frequently and who leads the training?</v>
      </c>
      <c r="H24" s="71"/>
      <c r="I24" s="33" t="str">
        <f t="shared" si="4"/>
        <v/>
      </c>
      <c r="J24" s="154" t="str">
        <f t="shared" si="1"/>
        <v/>
      </c>
      <c r="K24" s="88">
        <f>IF(ISBLANK(E24),0,VLOOKUP(E24,Lists!B:C,2,FALSE))</f>
        <v>0</v>
      </c>
      <c r="L24" s="86"/>
      <c r="M24" s="86"/>
    </row>
    <row r="25" spans="1:14" ht="33" customHeight="1" thickBot="1">
      <c r="J25" s="66"/>
      <c r="K25" s="87">
        <f>SUM(K5:K24)</f>
        <v>0</v>
      </c>
      <c r="L25" s="9" t="s">
        <v>75</v>
      </c>
      <c r="M25" s="98">
        <v>15</v>
      </c>
      <c r="N25" s="98" t="s">
        <v>76</v>
      </c>
    </row>
    <row r="26" spans="1:14" ht="24.95" customHeight="1" thickTop="1">
      <c r="E26" s="298"/>
      <c r="F26" s="298"/>
      <c r="G26" s="298"/>
      <c r="H26" s="298"/>
      <c r="J26" s="86"/>
      <c r="K26" s="18">
        <f>K25/M25</f>
        <v>0</v>
      </c>
      <c r="L26" s="136" t="s">
        <v>77</v>
      </c>
    </row>
    <row r="27" spans="1:14" ht="50.1" customHeight="1"/>
    <row r="106" spans="24:24">
      <c r="X106" s="5"/>
    </row>
    <row r="107" spans="24:24">
      <c r="X107" s="5"/>
    </row>
  </sheetData>
  <sheetProtection algorithmName="SHA-512" hashValue="hqM+MYNchXsIowwx0euup1SLKYrwMA8GHAsML65anJcH09zKlTKiEj4f3j2ylR9RN0D6IAgYkvAavVZvlnqQpg==" saltValue="B/+C4RpBWdvgpy8cNWv37w==" spinCount="100000" sheet="1" objects="1" scenarios="1" selectLockedCells="1"/>
  <protectedRanges>
    <protectedRange sqref="E7:E10" name="Range1_2"/>
    <protectedRange sqref="E13:E14" name="Range1_2_1"/>
    <protectedRange sqref="E16 E18:E20" name="Range1_2_2"/>
    <protectedRange sqref="E22:E23" name="Range1_2_3"/>
    <protectedRange sqref="E12 E17" name="Range1_2_1_1"/>
    <protectedRange sqref="E24" name="Range1_2_2_2"/>
    <protectedRange sqref="F7:F10 H7:H10 F12:F14 H12:H14 F16:F20 H16:H17 F22:F24 H23:H24 I10 H19:H20" name="Range1_4"/>
    <protectedRange sqref="G7:G10 G12:G14 G22:G24 G16:G20" name="Range1_1_3"/>
    <protectedRange sqref="H18" name="Range1_4_1"/>
    <protectedRange sqref="H22" name="Range1_4_2"/>
  </protectedRanges>
  <mergeCells count="8">
    <mergeCell ref="B3:C3"/>
    <mergeCell ref="B2:C2"/>
    <mergeCell ref="F5:H5"/>
    <mergeCell ref="E26:H26"/>
    <mergeCell ref="A6:K6"/>
    <mergeCell ref="A11:K11"/>
    <mergeCell ref="A15:K15"/>
    <mergeCell ref="A21:K21"/>
  </mergeCells>
  <conditionalFormatting sqref="E7:E10">
    <cfRule type="containsText" dxfId="51" priority="42" operator="containsText" text="yes">
      <formula>NOT(ISERROR(SEARCH("yes",E7)))</formula>
    </cfRule>
    <cfRule type="containsText" dxfId="50" priority="43" operator="containsText" text="no">
      <formula>NOT(ISERROR(SEARCH("no",E7)))</formula>
    </cfRule>
  </conditionalFormatting>
  <conditionalFormatting sqref="E13:E14">
    <cfRule type="containsText" dxfId="49" priority="40" operator="containsText" text="yes">
      <formula>NOT(ISERROR(SEARCH("yes",E13)))</formula>
    </cfRule>
    <cfRule type="containsText" dxfId="48" priority="41" operator="containsText" text="no">
      <formula>NOT(ISERROR(SEARCH("no",E13)))</formula>
    </cfRule>
  </conditionalFormatting>
  <conditionalFormatting sqref="E16 E18:E20">
    <cfRule type="containsText" dxfId="47" priority="38" operator="containsText" text="yes">
      <formula>NOT(ISERROR(SEARCH("yes",E16)))</formula>
    </cfRule>
    <cfRule type="containsText" dxfId="46" priority="39" operator="containsText" text="no">
      <formula>NOT(ISERROR(SEARCH("no",E16)))</formula>
    </cfRule>
  </conditionalFormatting>
  <conditionalFormatting sqref="E22">
    <cfRule type="containsText" dxfId="45" priority="36" operator="containsText" text="yes">
      <formula>NOT(ISERROR(SEARCH("yes",E22)))</formula>
    </cfRule>
    <cfRule type="containsText" dxfId="44" priority="37" operator="containsText" text="no">
      <formula>NOT(ISERROR(SEARCH("no",E22)))</formula>
    </cfRule>
  </conditionalFormatting>
  <conditionalFormatting sqref="E23">
    <cfRule type="containsText" dxfId="43" priority="34" operator="containsText" text="yes">
      <formula>NOT(ISERROR(SEARCH("yes",E23)))</formula>
    </cfRule>
    <cfRule type="containsText" dxfId="42" priority="35" operator="containsText" text="no">
      <formula>NOT(ISERROR(SEARCH("no",E23)))</formula>
    </cfRule>
  </conditionalFormatting>
  <conditionalFormatting sqref="E12">
    <cfRule type="containsText" dxfId="41" priority="30" operator="containsText" text="yes">
      <formula>NOT(ISERROR(SEARCH("yes",E12)))</formula>
    </cfRule>
  </conditionalFormatting>
  <conditionalFormatting sqref="E17">
    <cfRule type="containsText" dxfId="40" priority="24" operator="containsText" text="yes">
      <formula>NOT(ISERROR(SEARCH("yes",E17)))</formula>
    </cfRule>
    <cfRule type="containsText" dxfId="39" priority="25" operator="containsText" text="no">
      <formula>NOT(ISERROR(SEARCH("no",E17)))</formula>
    </cfRule>
  </conditionalFormatting>
  <conditionalFormatting sqref="E17">
    <cfRule type="containsText" dxfId="38" priority="23" operator="containsText" text="N/A">
      <formula>NOT(ISERROR(SEARCH("N/A",E17)))</formula>
    </cfRule>
  </conditionalFormatting>
  <conditionalFormatting sqref="E24">
    <cfRule type="containsText" dxfId="37" priority="19" operator="containsText" text="yes">
      <formula>NOT(ISERROR(SEARCH("yes",E24)))</formula>
    </cfRule>
    <cfRule type="containsText" dxfId="36" priority="20" operator="containsText" text="no">
      <formula>NOT(ISERROR(SEARCH("no",E24)))</formula>
    </cfRule>
  </conditionalFormatting>
  <conditionalFormatting sqref="F7:F10">
    <cfRule type="containsText" dxfId="35" priority="17" operator="containsText" text="no">
      <formula>NOT(ISERROR(SEARCH("no",F7)))</formula>
    </cfRule>
    <cfRule type="containsText" dxfId="34" priority="18" operator="containsText" text="yes">
      <formula>NOT(ISERROR(SEARCH("yes",F7)))</formula>
    </cfRule>
  </conditionalFormatting>
  <conditionalFormatting sqref="F12:F14">
    <cfRule type="containsText" dxfId="33" priority="15" operator="containsText" text="no">
      <formula>NOT(ISERROR(SEARCH("no",F12)))</formula>
    </cfRule>
    <cfRule type="containsText" dxfId="32" priority="16" operator="containsText" text="yes">
      <formula>NOT(ISERROR(SEARCH("yes",F12)))</formula>
    </cfRule>
  </conditionalFormatting>
  <conditionalFormatting sqref="F16:F19">
    <cfRule type="containsText" dxfId="31" priority="13" operator="containsText" text="no">
      <formula>NOT(ISERROR(SEARCH("no",F16)))</formula>
    </cfRule>
    <cfRule type="containsText" dxfId="30" priority="14" operator="containsText" text="yes">
      <formula>NOT(ISERROR(SEARCH("yes",F16)))</formula>
    </cfRule>
  </conditionalFormatting>
  <conditionalFormatting sqref="F20">
    <cfRule type="containsText" dxfId="29" priority="11" operator="containsText" text="no">
      <formula>NOT(ISERROR(SEARCH("no",F20)))</formula>
    </cfRule>
    <cfRule type="containsText" dxfId="28" priority="12" operator="containsText" text="yes">
      <formula>NOT(ISERROR(SEARCH("yes",F20)))</formula>
    </cfRule>
  </conditionalFormatting>
  <conditionalFormatting sqref="F22:F23">
    <cfRule type="containsText" dxfId="27" priority="9" operator="containsText" text="no">
      <formula>NOT(ISERROR(SEARCH("no",F22)))</formula>
    </cfRule>
    <cfRule type="containsText" dxfId="26" priority="10" operator="containsText" text="yes">
      <formula>NOT(ISERROR(SEARCH("yes",F22)))</formula>
    </cfRule>
  </conditionalFormatting>
  <conditionalFormatting sqref="F24">
    <cfRule type="containsText" dxfId="25" priority="7" operator="containsText" text="no">
      <formula>NOT(ISERROR(SEARCH("no",F24)))</formula>
    </cfRule>
    <cfRule type="containsText" dxfId="24" priority="8" operator="containsText" text="yes">
      <formula>NOT(ISERROR(SEARCH("yes",F24)))</formula>
    </cfRule>
  </conditionalFormatting>
  <conditionalFormatting sqref="E12:E13">
    <cfRule type="containsText" dxfId="23" priority="29" operator="containsText" text="N/A">
      <formula>NOT(ISERROR(SEARCH("N/A",E12)))</formula>
    </cfRule>
    <cfRule type="containsText" dxfId="22" priority="31" operator="containsText" text="no">
      <formula>NOT(ISERROR(SEARCH("no",E12)))</formula>
    </cfRule>
  </conditionalFormatting>
  <conditionalFormatting sqref="K26">
    <cfRule type="cellIs" dxfId="21" priority="1" operator="lessThan">
      <formula>0.5</formula>
    </cfRule>
    <cfRule type="cellIs" dxfId="20" priority="2" operator="between">
      <formula>0.5</formula>
      <formula>0.69</formula>
    </cfRule>
    <cfRule type="cellIs" dxfId="19" priority="3" operator="between">
      <formula>0.7</formula>
      <formula>0.84</formula>
    </cfRule>
    <cfRule type="cellIs" dxfId="18" priority="4" operator="greaterThan">
      <formula>0.84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0" operator="equal" id="{DDDE278B-36D6-4530-9C7C-210ADBBABB1A}">
            <xm:f>Lists!$I$4</xm:f>
            <x14:dxf>
              <border>
                <left/>
                <right/>
                <top/>
                <bottom/>
                <vertical/>
                <horizontal/>
              </border>
            </x14:dxf>
          </x14:cfRule>
          <x14:cfRule type="cellIs" priority="51" operator="equal" id="{116F30D6-4AAC-427C-9D23-D226350D0DFF}">
            <xm:f>Lists!$I$3</xm:f>
            <x14:dxf>
              <fill>
                <patternFill>
                  <bgColor theme="9" tint="0.79998168889431442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14:cfRule type="cellIs" priority="52" operator="equal" id="{8A26A847-62A0-444B-A509-2C4200A697D7}">
            <xm:f>Lists!$I$2</xm:f>
            <x14:dxf>
              <fill>
                <patternFill>
                  <bgColor theme="9" tint="0.59996337778862885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14:cfRule type="cellIs" priority="53" operator="equal" id="{31C8192D-3AE0-43F4-9BFB-9A9044845672}">
            <xm:f>Lists!$I$1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H3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500-000000000000}">
          <x14:formula1>
            <xm:f>Lists!$B$95:$B$98</xm:f>
          </x14:formula1>
          <xm:sqref>E7</xm:sqref>
        </x14:dataValidation>
        <x14:dataValidation type="list" allowBlank="1" showInputMessage="1" showErrorMessage="1" xr:uid="{00000000-0002-0000-0500-000001000000}">
          <x14:formula1>
            <xm:f>Lists!$A$1:$A$3</xm:f>
          </x14:formula1>
          <xm:sqref>E16 E8:E10 E14 E22:E23 E18:E20</xm:sqref>
        </x14:dataValidation>
        <x14:dataValidation type="list" allowBlank="1" showInputMessage="1" showErrorMessage="1" xr:uid="{00000000-0002-0000-0500-000002000000}">
          <x14:formula1>
            <xm:f>Lists!$B$99:$B$102</xm:f>
          </x14:formula1>
          <xm:sqref>E12</xm:sqref>
        </x14:dataValidation>
        <x14:dataValidation type="list" allowBlank="1" showInputMessage="1" showErrorMessage="1" xr:uid="{00000000-0002-0000-0500-000003000000}">
          <x14:formula1>
            <xm:f>Lists!$B$104:$B$109</xm:f>
          </x14:formula1>
          <xm:sqref>E17</xm:sqref>
        </x14:dataValidation>
        <x14:dataValidation type="list" allowBlank="1" showInputMessage="1" showErrorMessage="1" xr:uid="{00000000-0002-0000-0500-000004000000}">
          <x14:formula1>
            <xm:f>Lists!$B$29:$B$32</xm:f>
          </x14:formula1>
          <xm:sqref>E24</xm:sqref>
        </x14:dataValidation>
        <x14:dataValidation type="list" allowBlank="1" showInputMessage="1" showErrorMessage="1" xr:uid="{00000000-0002-0000-0500-000005000000}">
          <x14:formula1>
            <xm:f>Lists!$B$110:$B$114</xm:f>
          </x14:formula1>
          <xm:sqref>E13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6EBAA"/>
  </sheetPr>
  <dimension ref="A1:AC121"/>
  <sheetViews>
    <sheetView showGridLines="0" topLeftCell="A2" zoomScale="60" zoomScaleNormal="60" workbookViewId="0">
      <selection activeCell="H28" sqref="H28"/>
    </sheetView>
  </sheetViews>
  <sheetFormatPr defaultColWidth="11.42578125" defaultRowHeight="39.950000000000003" customHeight="1"/>
  <cols>
    <col min="1" max="1" width="5.28515625" style="92" customWidth="1"/>
    <col min="2" max="2" width="33.140625" style="1" customWidth="1"/>
    <col min="3" max="3" width="39.140625" style="1" customWidth="1"/>
    <col min="4" max="4" width="17.7109375" style="1" customWidth="1"/>
    <col min="5" max="5" width="15.85546875" style="1" customWidth="1"/>
    <col min="6" max="6" width="23.7109375" style="1" customWidth="1"/>
    <col min="7" max="9" width="10.85546875" style="1"/>
    <col min="10" max="10" width="5.85546875" style="1" customWidth="1"/>
    <col min="11" max="11" width="6.140625" customWidth="1"/>
    <col min="12" max="12" width="40.85546875" bestFit="1" customWidth="1"/>
    <col min="13" max="13" width="12.28515625" bestFit="1" customWidth="1"/>
    <col min="14" max="15" width="11.42578125" customWidth="1"/>
    <col min="16" max="16" width="17.85546875" style="1" customWidth="1"/>
    <col min="17" max="29" width="10.85546875" style="1"/>
  </cols>
  <sheetData>
    <row r="1" spans="1:29" ht="6" hidden="1" customHeight="1">
      <c r="K1" s="1"/>
      <c r="L1" s="1"/>
      <c r="M1" s="1"/>
      <c r="N1" s="1"/>
      <c r="O1" s="1"/>
    </row>
    <row r="2" spans="1:29" ht="6" customHeight="1" thickBot="1">
      <c r="K2" s="1"/>
      <c r="L2" s="1"/>
      <c r="M2" s="1"/>
      <c r="N2" s="1"/>
      <c r="O2" s="1"/>
    </row>
    <row r="3" spans="1:29" ht="39.950000000000003" hidden="1" customHeight="1" thickBot="1">
      <c r="E3" s="94"/>
      <c r="F3" s="94"/>
      <c r="K3" s="1"/>
      <c r="L3" s="1"/>
      <c r="M3" s="1"/>
      <c r="N3" s="1"/>
      <c r="O3" s="1"/>
    </row>
    <row r="4" spans="1:29" ht="57.95" customHeight="1" thickBot="1">
      <c r="B4" s="314" t="s">
        <v>232</v>
      </c>
      <c r="C4" s="315"/>
      <c r="D4" s="315"/>
      <c r="E4" s="316"/>
      <c r="F4" s="94"/>
      <c r="K4" s="1"/>
      <c r="L4" s="1"/>
      <c r="M4" s="1"/>
      <c r="N4" s="1"/>
      <c r="O4" s="1"/>
    </row>
    <row r="5" spans="1:29" ht="50.1" customHeight="1" thickBot="1">
      <c r="B5" s="317" t="s">
        <v>233</v>
      </c>
      <c r="C5" s="318"/>
      <c r="D5" s="318"/>
      <c r="E5" s="319"/>
      <c r="F5" s="94"/>
      <c r="K5" s="1"/>
      <c r="L5" s="1"/>
      <c r="M5" s="1"/>
      <c r="N5" s="1"/>
      <c r="O5" s="1"/>
    </row>
    <row r="6" spans="1:29" ht="21.95" customHeight="1" thickBot="1">
      <c r="F6" s="230"/>
      <c r="K6" s="1"/>
      <c r="L6" s="1"/>
      <c r="M6" s="1"/>
      <c r="N6" s="1"/>
      <c r="O6" s="1"/>
    </row>
    <row r="7" spans="1:29" ht="53.1" customHeight="1" thickBot="1">
      <c r="B7" s="326" t="s">
        <v>234</v>
      </c>
      <c r="C7" s="327"/>
      <c r="D7" s="327"/>
      <c r="E7" s="327"/>
      <c r="F7" s="327"/>
      <c r="G7" s="327"/>
      <c r="H7" s="327"/>
      <c r="I7" s="328"/>
      <c r="K7" s="320" t="s">
        <v>235</v>
      </c>
      <c r="L7" s="321"/>
      <c r="M7" s="321"/>
      <c r="N7" s="321"/>
      <c r="O7" s="322"/>
    </row>
    <row r="8" spans="1:29" ht="39.950000000000003" customHeight="1" thickBot="1">
      <c r="B8" s="329"/>
      <c r="C8" s="330"/>
      <c r="D8" s="330"/>
      <c r="E8" s="330"/>
      <c r="F8" s="330"/>
      <c r="G8" s="330"/>
      <c r="H8" s="330"/>
      <c r="I8" s="331"/>
      <c r="K8" s="329"/>
      <c r="L8" s="330"/>
      <c r="M8" s="330"/>
      <c r="N8" s="330"/>
      <c r="O8" s="331"/>
    </row>
    <row r="9" spans="1:29" s="1" customFormat="1" ht="21" customHeight="1">
      <c r="A9" s="92"/>
      <c r="B9" s="102"/>
      <c r="C9" s="102"/>
      <c r="D9" s="102"/>
      <c r="E9" s="102"/>
      <c r="F9" s="102"/>
      <c r="G9" s="102"/>
      <c r="H9" s="102"/>
      <c r="I9" s="102"/>
      <c r="K9" s="102"/>
      <c r="L9" s="102"/>
      <c r="M9" s="102"/>
      <c r="N9" s="102"/>
      <c r="O9" s="102"/>
    </row>
    <row r="10" spans="1:29" s="1" customFormat="1" ht="21" customHeight="1">
      <c r="A10" s="92"/>
      <c r="B10" s="112"/>
      <c r="C10" s="111"/>
      <c r="D10" s="111"/>
      <c r="E10" s="111"/>
      <c r="F10" s="111"/>
      <c r="G10" s="111"/>
      <c r="H10" s="111"/>
      <c r="I10" s="113"/>
      <c r="K10" s="102"/>
      <c r="L10" s="102"/>
      <c r="M10" s="102"/>
      <c r="N10" s="102"/>
      <c r="O10" s="102"/>
    </row>
    <row r="11" spans="1:29" ht="39.950000000000003" customHeight="1">
      <c r="B11" s="105"/>
      <c r="C11" s="131">
        <f>F31</f>
        <v>0</v>
      </c>
      <c r="D11" s="103" t="s">
        <v>236</v>
      </c>
      <c r="F11" s="95"/>
      <c r="I11" s="106"/>
      <c r="K11" s="1"/>
      <c r="L11" s="1"/>
      <c r="M11" s="323" t="s">
        <v>237</v>
      </c>
      <c r="N11" s="324"/>
      <c r="O11" s="325"/>
      <c r="AC11"/>
    </row>
    <row r="12" spans="1:29" ht="39.950000000000003" customHeight="1" thickBot="1">
      <c r="B12" s="105"/>
      <c r="C12" s="104">
        <f>IF(F31&lt;=50%,0,IF(F31&lt;=70%,1,IF(F31&lt;=85%,2,IF(F31&gt;85%,3))))</f>
        <v>0</v>
      </c>
      <c r="D12" s="96" t="s">
        <v>238</v>
      </c>
      <c r="I12" s="106"/>
      <c r="K12" s="97"/>
      <c r="L12" s="97"/>
      <c r="M12" s="126" t="s">
        <v>239</v>
      </c>
      <c r="N12" s="127" t="s">
        <v>240</v>
      </c>
      <c r="O12" s="128" t="s">
        <v>241</v>
      </c>
      <c r="AC12"/>
    </row>
    <row r="13" spans="1:29" ht="39.950000000000003" customHeight="1" thickBot="1">
      <c r="B13" s="107"/>
      <c r="C13" s="108"/>
      <c r="D13" s="109"/>
      <c r="E13" s="109"/>
      <c r="F13" s="109"/>
      <c r="G13" s="109"/>
      <c r="H13" s="109"/>
      <c r="I13" s="110"/>
      <c r="K13" s="117" t="s">
        <v>242</v>
      </c>
      <c r="L13" s="114"/>
      <c r="M13" s="252">
        <f>SUM(M14:M17)</f>
        <v>20</v>
      </c>
      <c r="N13" s="253">
        <f>SUM(N14:N17)</f>
        <v>0</v>
      </c>
      <c r="O13" s="266">
        <f t="shared" ref="O13:O31" si="0">N13/M13</f>
        <v>0</v>
      </c>
      <c r="AC13"/>
    </row>
    <row r="14" spans="1:29" ht="39.950000000000003" customHeight="1">
      <c r="B14" s="93"/>
      <c r="C14" s="93"/>
      <c r="D14" s="93"/>
      <c r="E14" s="93"/>
      <c r="F14" s="93"/>
      <c r="G14" s="93"/>
      <c r="H14" s="93"/>
      <c r="I14" s="93"/>
      <c r="K14" s="132"/>
      <c r="L14" s="118" t="s">
        <v>20</v>
      </c>
      <c r="M14" s="254">
        <f>SUM('Sustainability management'!D9:D12)</f>
        <v>4</v>
      </c>
      <c r="N14" s="255">
        <f>SUM('Sustainability management'!J9:J12)</f>
        <v>0</v>
      </c>
      <c r="O14" s="266">
        <f t="shared" si="0"/>
        <v>0</v>
      </c>
      <c r="AC14"/>
    </row>
    <row r="15" spans="1:29" ht="39.950000000000003" customHeight="1">
      <c r="K15" s="132"/>
      <c r="L15" s="118" t="s">
        <v>33</v>
      </c>
      <c r="M15" s="254">
        <f>SUM('Sustainability management'!D14:D17)</f>
        <v>4</v>
      </c>
      <c r="N15" s="255">
        <f>SUM('Sustainability management'!J14:J17)</f>
        <v>0</v>
      </c>
      <c r="O15" s="267">
        <f t="shared" si="0"/>
        <v>0</v>
      </c>
      <c r="AC15"/>
    </row>
    <row r="16" spans="1:29" ht="39.950000000000003" customHeight="1">
      <c r="K16" s="132"/>
      <c r="L16" s="118" t="s">
        <v>46</v>
      </c>
      <c r="M16" s="254">
        <f>SUM('Sustainability management'!D19:D24)</f>
        <v>6</v>
      </c>
      <c r="N16" s="255">
        <f>SUM('Sustainability management'!J19:J24)</f>
        <v>0</v>
      </c>
      <c r="O16" s="267">
        <f t="shared" si="0"/>
        <v>0</v>
      </c>
      <c r="AC16"/>
    </row>
    <row r="17" spans="1:15" ht="39.950000000000003" customHeight="1" thickBot="1">
      <c r="K17" s="132"/>
      <c r="L17" s="118" t="s">
        <v>65</v>
      </c>
      <c r="M17" s="254">
        <f>SUM('Sustainability management'!D26:D28)</f>
        <v>6</v>
      </c>
      <c r="N17" s="255">
        <f>SUM('Sustainability management'!J26:J28)</f>
        <v>0</v>
      </c>
      <c r="O17" s="268">
        <f t="shared" si="0"/>
        <v>0</v>
      </c>
    </row>
    <row r="18" spans="1:15" ht="39.950000000000003" customHeight="1" thickBot="1">
      <c r="K18" s="116" t="s">
        <v>243</v>
      </c>
      <c r="L18" s="119"/>
      <c r="M18" s="256">
        <f>SUM(M19:M21)</f>
        <v>26</v>
      </c>
      <c r="N18" s="257">
        <f>SUM(N19:N21)</f>
        <v>0</v>
      </c>
      <c r="O18" s="268">
        <f t="shared" si="0"/>
        <v>0</v>
      </c>
    </row>
    <row r="19" spans="1:15" ht="39.950000000000003" customHeight="1">
      <c r="K19" s="133"/>
      <c r="L19" s="118" t="s">
        <v>244</v>
      </c>
      <c r="M19" s="254">
        <f>SUM('Energy &amp; GHG'!D8:D14)</f>
        <v>11</v>
      </c>
      <c r="N19" s="255">
        <f>SUM('Energy &amp; GHG'!J8:J14)</f>
        <v>0</v>
      </c>
      <c r="O19" s="270">
        <f t="shared" si="0"/>
        <v>0</v>
      </c>
    </row>
    <row r="20" spans="1:15" ht="39.950000000000003" customHeight="1">
      <c r="K20" s="133"/>
      <c r="L20" s="118" t="s">
        <v>102</v>
      </c>
      <c r="M20" s="254">
        <f>SUM('Energy &amp; GHG'!D16:D19)</f>
        <v>4</v>
      </c>
      <c r="N20" s="255">
        <f>SUM('Energy &amp; GHG'!J16:J19)</f>
        <v>0</v>
      </c>
      <c r="O20" s="271">
        <f t="shared" si="0"/>
        <v>0</v>
      </c>
    </row>
    <row r="21" spans="1:15" ht="39.950000000000003" customHeight="1" thickBot="1">
      <c r="K21" s="133"/>
      <c r="L21" s="118" t="s">
        <v>245</v>
      </c>
      <c r="M21" s="254">
        <f>SUM('Energy &amp; GHG'!D21:D28)</f>
        <v>11</v>
      </c>
      <c r="N21" s="255">
        <f>SUM('Energy &amp; GHG'!J21:J28)</f>
        <v>0</v>
      </c>
      <c r="O21" s="272">
        <f t="shared" si="0"/>
        <v>0</v>
      </c>
    </row>
    <row r="22" spans="1:15" ht="39.950000000000003" customHeight="1" thickBot="1">
      <c r="K22" s="115" t="s">
        <v>246</v>
      </c>
      <c r="L22" s="120"/>
      <c r="M22" s="258">
        <f>SUM(M23:M25)</f>
        <v>13</v>
      </c>
      <c r="N22" s="259">
        <f>SUM(N23:N25)</f>
        <v>0</v>
      </c>
      <c r="O22" s="269">
        <f t="shared" si="0"/>
        <v>0</v>
      </c>
    </row>
    <row r="23" spans="1:15" ht="39.950000000000003" customHeight="1">
      <c r="E23" s="94"/>
      <c r="F23" s="94"/>
      <c r="K23" s="134"/>
      <c r="L23" s="118" t="s">
        <v>143</v>
      </c>
      <c r="M23" s="254">
        <f>SUM(Water!D7:D11)</f>
        <v>5</v>
      </c>
      <c r="N23" s="255">
        <f>SUM(Water!K7:K11)</f>
        <v>0</v>
      </c>
      <c r="O23" s="270">
        <f t="shared" si="0"/>
        <v>0</v>
      </c>
    </row>
    <row r="24" spans="1:15" ht="39.950000000000003" customHeight="1">
      <c r="E24" s="94"/>
      <c r="F24" s="94"/>
      <c r="K24" s="134"/>
      <c r="L24" s="118" t="s">
        <v>247</v>
      </c>
      <c r="M24" s="254">
        <f>SUM(Water!D13:D16)</f>
        <v>4</v>
      </c>
      <c r="N24" s="255">
        <f>SUM(Water!K13:K16)</f>
        <v>0</v>
      </c>
      <c r="O24" s="271">
        <f t="shared" si="0"/>
        <v>0</v>
      </c>
    </row>
    <row r="25" spans="1:15" ht="39.950000000000003" customHeight="1" thickBot="1">
      <c r="B25" s="93"/>
      <c r="C25" s="93"/>
      <c r="D25" s="93"/>
      <c r="E25" s="93"/>
      <c r="F25" s="93"/>
      <c r="G25" s="93"/>
      <c r="H25" s="93"/>
      <c r="I25" s="93"/>
      <c r="K25" s="134"/>
      <c r="L25" s="118" t="s">
        <v>245</v>
      </c>
      <c r="M25" s="254">
        <f>SUM(Water!D18:D21)</f>
        <v>4</v>
      </c>
      <c r="N25" s="255">
        <f>SUM(Water!K18:K21)</f>
        <v>0</v>
      </c>
      <c r="O25" s="272">
        <f t="shared" si="0"/>
        <v>0</v>
      </c>
    </row>
    <row r="26" spans="1:15" ht="39.950000000000003" customHeight="1" thickBot="1">
      <c r="C26" s="220"/>
      <c r="D26" s="221" t="s">
        <v>248</v>
      </c>
      <c r="E26" s="221" t="s">
        <v>249</v>
      </c>
      <c r="F26" s="222" t="s">
        <v>250</v>
      </c>
      <c r="K26" s="129" t="s">
        <v>251</v>
      </c>
      <c r="L26" s="130"/>
      <c r="M26" s="260">
        <f>SUM(M27:M30)</f>
        <v>15</v>
      </c>
      <c r="N26" s="263">
        <f>SUM(N27:N30)</f>
        <v>0</v>
      </c>
      <c r="O26" s="269">
        <f t="shared" si="0"/>
        <v>0</v>
      </c>
    </row>
    <row r="27" spans="1:15" ht="39.950000000000003" customHeight="1">
      <c r="C27" s="219" t="s">
        <v>242</v>
      </c>
      <c r="D27" s="243">
        <f>O13</f>
        <v>0</v>
      </c>
      <c r="E27" s="214">
        <v>0.4</v>
      </c>
      <c r="F27" s="223">
        <f>D27*E27</f>
        <v>0</v>
      </c>
      <c r="K27" s="135"/>
      <c r="L27" s="118" t="s">
        <v>185</v>
      </c>
      <c r="M27" s="254">
        <f>SUM(' Waste &amp; Resources'!D7:D10)</f>
        <v>4</v>
      </c>
      <c r="N27" s="255">
        <f>SUM(' Waste &amp; Resources'!K7:K10)</f>
        <v>0</v>
      </c>
      <c r="O27" s="270">
        <f t="shared" si="0"/>
        <v>0</v>
      </c>
    </row>
    <row r="28" spans="1:15" ht="39.950000000000003" customHeight="1">
      <c r="C28" s="224" t="s">
        <v>243</v>
      </c>
      <c r="D28" s="244">
        <f>O18</f>
        <v>0</v>
      </c>
      <c r="E28" s="215">
        <v>0.2</v>
      </c>
      <c r="F28" s="225">
        <f>D28*E28</f>
        <v>0</v>
      </c>
      <c r="K28" s="135"/>
      <c r="L28" s="118" t="s">
        <v>252</v>
      </c>
      <c r="M28" s="254">
        <f>SUM(' Waste &amp; Resources'!D12:D14)</f>
        <v>3</v>
      </c>
      <c r="N28" s="255">
        <f>SUM(' Waste &amp; Resources'!K12:K14)</f>
        <v>0</v>
      </c>
      <c r="O28" s="271">
        <f t="shared" si="0"/>
        <v>0</v>
      </c>
    </row>
    <row r="29" spans="1:15" ht="39.950000000000003" customHeight="1">
      <c r="C29" s="226" t="s">
        <v>246</v>
      </c>
      <c r="D29" s="245">
        <f>O22</f>
        <v>0</v>
      </c>
      <c r="E29" s="216">
        <v>0.2</v>
      </c>
      <c r="F29" s="227">
        <f>D29*E29</f>
        <v>0</v>
      </c>
      <c r="K29" s="135"/>
      <c r="L29" s="118" t="s">
        <v>253</v>
      </c>
      <c r="M29" s="254">
        <f>SUM(' Waste &amp; Resources'!D16:D20)</f>
        <v>5</v>
      </c>
      <c r="N29" s="255">
        <f>SUM(' Waste &amp; Resources'!K16:K20)</f>
        <v>0</v>
      </c>
      <c r="O29" s="271">
        <f t="shared" si="0"/>
        <v>0</v>
      </c>
    </row>
    <row r="30" spans="1:15" ht="39.950000000000003" customHeight="1" thickBot="1">
      <c r="C30" s="228" t="s">
        <v>251</v>
      </c>
      <c r="D30" s="246">
        <f>O26</f>
        <v>0</v>
      </c>
      <c r="E30" s="217">
        <v>0.2</v>
      </c>
      <c r="F30" s="229">
        <f>D30*E30</f>
        <v>0</v>
      </c>
      <c r="K30" s="135"/>
      <c r="L30" s="118" t="s">
        <v>245</v>
      </c>
      <c r="M30" s="254">
        <f>SUM(' Waste &amp; Resources'!D22:D24)</f>
        <v>3</v>
      </c>
      <c r="N30" s="255">
        <f>SUM(' Waste &amp; Resources'!K22:K24)</f>
        <v>0</v>
      </c>
      <c r="O30" s="272">
        <f t="shared" si="0"/>
        <v>0</v>
      </c>
    </row>
    <row r="31" spans="1:15" ht="39.950000000000003" customHeight="1" thickBot="1">
      <c r="C31" s="311" t="s">
        <v>254</v>
      </c>
      <c r="D31" s="312"/>
      <c r="E31" s="313"/>
      <c r="F31" s="218">
        <f>SUM(F27:F30)</f>
        <v>0</v>
      </c>
      <c r="K31" s="121" t="s">
        <v>254</v>
      </c>
      <c r="L31" s="80"/>
      <c r="M31" s="261">
        <f>M26+M22+M18+M13</f>
        <v>74</v>
      </c>
      <c r="N31" s="262">
        <f>N26+N22+N18+N13</f>
        <v>0</v>
      </c>
      <c r="O31" s="269">
        <f t="shared" si="0"/>
        <v>0</v>
      </c>
    </row>
    <row r="32" spans="1:15" s="1" customFormat="1" ht="39.950000000000003" customHeight="1">
      <c r="A32" s="92"/>
      <c r="E32" s="94"/>
      <c r="F32" s="94"/>
      <c r="M32" s="264"/>
      <c r="N32"/>
      <c r="O32"/>
    </row>
    <row r="33" spans="1:6" s="1" customFormat="1" ht="39.950000000000003" customHeight="1">
      <c r="A33" s="92"/>
      <c r="E33" s="94"/>
      <c r="F33" s="94"/>
    </row>
    <row r="34" spans="1:6" s="1" customFormat="1" ht="39.950000000000003" customHeight="1">
      <c r="A34" s="92"/>
      <c r="E34" s="94"/>
      <c r="F34" s="94"/>
    </row>
    <row r="35" spans="1:6" s="1" customFormat="1" ht="39.950000000000003" customHeight="1">
      <c r="A35" s="92"/>
      <c r="E35" s="94"/>
      <c r="F35" s="94"/>
    </row>
    <row r="36" spans="1:6" s="1" customFormat="1" ht="39.950000000000003" customHeight="1">
      <c r="A36" s="92"/>
      <c r="E36" s="94"/>
      <c r="F36" s="94"/>
    </row>
    <row r="37" spans="1:6" s="1" customFormat="1" ht="39.950000000000003" customHeight="1">
      <c r="A37" s="92"/>
      <c r="E37" s="94"/>
      <c r="F37" s="94"/>
    </row>
    <row r="38" spans="1:6" s="1" customFormat="1" ht="39.950000000000003" customHeight="1">
      <c r="A38" s="92"/>
      <c r="E38" s="94"/>
      <c r="F38" s="94"/>
    </row>
    <row r="39" spans="1:6" s="1" customFormat="1" ht="39.950000000000003" customHeight="1">
      <c r="A39" s="92"/>
    </row>
    <row r="40" spans="1:6" s="1" customFormat="1" ht="39.950000000000003" customHeight="1">
      <c r="A40" s="92"/>
    </row>
    <row r="41" spans="1:6" s="1" customFormat="1" ht="39.950000000000003" customHeight="1">
      <c r="A41" s="92"/>
    </row>
    <row r="42" spans="1:6" s="1" customFormat="1" ht="39.950000000000003" customHeight="1">
      <c r="A42" s="92"/>
    </row>
    <row r="43" spans="1:6" s="1" customFormat="1" ht="39.950000000000003" customHeight="1">
      <c r="A43" s="92"/>
    </row>
    <row r="44" spans="1:6" s="1" customFormat="1" ht="39.950000000000003" customHeight="1">
      <c r="A44" s="92"/>
    </row>
    <row r="45" spans="1:6" s="1" customFormat="1" ht="39.950000000000003" customHeight="1">
      <c r="A45" s="92"/>
    </row>
    <row r="46" spans="1:6" s="1" customFormat="1" ht="39.950000000000003" customHeight="1">
      <c r="A46" s="92"/>
    </row>
    <row r="47" spans="1:6" s="1" customFormat="1" ht="39.950000000000003" customHeight="1">
      <c r="A47" s="92"/>
    </row>
    <row r="48" spans="1:6" s="1" customFormat="1" ht="39.950000000000003" customHeight="1">
      <c r="A48" s="92"/>
    </row>
    <row r="49" spans="1:1" s="1" customFormat="1" ht="39.950000000000003" customHeight="1">
      <c r="A49" s="92"/>
    </row>
    <row r="50" spans="1:1" s="1" customFormat="1" ht="39.950000000000003" customHeight="1">
      <c r="A50" s="92"/>
    </row>
    <row r="51" spans="1:1" s="1" customFormat="1" ht="39.950000000000003" customHeight="1">
      <c r="A51" s="92"/>
    </row>
    <row r="52" spans="1:1" s="1" customFormat="1" ht="39.950000000000003" customHeight="1">
      <c r="A52" s="92"/>
    </row>
    <row r="53" spans="1:1" s="1" customFormat="1" ht="39.950000000000003" customHeight="1">
      <c r="A53" s="92"/>
    </row>
    <row r="54" spans="1:1" s="1" customFormat="1" ht="39.950000000000003" customHeight="1">
      <c r="A54" s="92"/>
    </row>
    <row r="55" spans="1:1" s="1" customFormat="1" ht="39.950000000000003" customHeight="1">
      <c r="A55" s="92"/>
    </row>
    <row r="56" spans="1:1" s="1" customFormat="1" ht="39.950000000000003" customHeight="1">
      <c r="A56" s="92"/>
    </row>
    <row r="57" spans="1:1" s="1" customFormat="1" ht="39.950000000000003" customHeight="1">
      <c r="A57" s="92"/>
    </row>
    <row r="58" spans="1:1" s="1" customFormat="1" ht="39.950000000000003" customHeight="1">
      <c r="A58" s="92"/>
    </row>
    <row r="59" spans="1:1" s="1" customFormat="1" ht="39.950000000000003" customHeight="1">
      <c r="A59" s="92"/>
    </row>
    <row r="60" spans="1:1" s="1" customFormat="1" ht="39.950000000000003" customHeight="1">
      <c r="A60" s="92"/>
    </row>
    <row r="61" spans="1:1" s="1" customFormat="1" ht="39.950000000000003" customHeight="1">
      <c r="A61" s="92"/>
    </row>
    <row r="62" spans="1:1" s="1" customFormat="1" ht="39.950000000000003" customHeight="1">
      <c r="A62" s="92"/>
    </row>
    <row r="63" spans="1:1" s="1" customFormat="1" ht="39.950000000000003" customHeight="1">
      <c r="A63" s="92"/>
    </row>
    <row r="64" spans="1:1" s="1" customFormat="1" ht="39.950000000000003" customHeight="1">
      <c r="A64" s="92"/>
    </row>
    <row r="65" spans="1:1" s="1" customFormat="1" ht="39.950000000000003" customHeight="1">
      <c r="A65" s="92"/>
    </row>
    <row r="66" spans="1:1" s="1" customFormat="1" ht="39.950000000000003" customHeight="1">
      <c r="A66" s="92"/>
    </row>
    <row r="67" spans="1:1" s="1" customFormat="1" ht="39.950000000000003" customHeight="1">
      <c r="A67" s="92"/>
    </row>
    <row r="68" spans="1:1" s="1" customFormat="1" ht="39.950000000000003" customHeight="1">
      <c r="A68" s="92"/>
    </row>
    <row r="69" spans="1:1" s="1" customFormat="1" ht="39.950000000000003" customHeight="1">
      <c r="A69" s="92"/>
    </row>
    <row r="70" spans="1:1" s="1" customFormat="1" ht="39.950000000000003" customHeight="1">
      <c r="A70" s="92"/>
    </row>
    <row r="71" spans="1:1" s="1" customFormat="1" ht="39.950000000000003" customHeight="1">
      <c r="A71" s="92"/>
    </row>
    <row r="72" spans="1:1" s="1" customFormat="1" ht="39.950000000000003" customHeight="1">
      <c r="A72" s="92"/>
    </row>
    <row r="73" spans="1:1" s="1" customFormat="1" ht="39.950000000000003" customHeight="1">
      <c r="A73" s="92"/>
    </row>
    <row r="74" spans="1:1" s="1" customFormat="1" ht="39.950000000000003" customHeight="1">
      <c r="A74" s="92"/>
    </row>
    <row r="75" spans="1:1" s="1" customFormat="1" ht="39.950000000000003" customHeight="1">
      <c r="A75" s="92"/>
    </row>
    <row r="76" spans="1:1" s="1" customFormat="1" ht="39.950000000000003" customHeight="1">
      <c r="A76" s="92"/>
    </row>
    <row r="77" spans="1:1" s="1" customFormat="1" ht="39.950000000000003" customHeight="1">
      <c r="A77" s="92"/>
    </row>
    <row r="78" spans="1:1" s="1" customFormat="1" ht="39.950000000000003" customHeight="1">
      <c r="A78" s="92"/>
    </row>
    <row r="79" spans="1:1" s="1" customFormat="1" ht="39.950000000000003" customHeight="1">
      <c r="A79" s="92"/>
    </row>
    <row r="80" spans="1:1" s="1" customFormat="1" ht="39.950000000000003" customHeight="1">
      <c r="A80" s="92"/>
    </row>
    <row r="81" spans="1:1" s="1" customFormat="1" ht="39.950000000000003" customHeight="1">
      <c r="A81" s="92"/>
    </row>
    <row r="82" spans="1:1" s="1" customFormat="1" ht="39.950000000000003" customHeight="1">
      <c r="A82" s="92"/>
    </row>
    <row r="83" spans="1:1" s="1" customFormat="1" ht="39.950000000000003" customHeight="1">
      <c r="A83" s="92"/>
    </row>
    <row r="84" spans="1:1" s="1" customFormat="1" ht="39.950000000000003" customHeight="1">
      <c r="A84" s="92"/>
    </row>
    <row r="85" spans="1:1" s="1" customFormat="1" ht="39.950000000000003" customHeight="1">
      <c r="A85" s="92"/>
    </row>
    <row r="86" spans="1:1" s="1" customFormat="1" ht="39.950000000000003" customHeight="1">
      <c r="A86" s="92"/>
    </row>
    <row r="87" spans="1:1" s="1" customFormat="1" ht="39.950000000000003" customHeight="1">
      <c r="A87" s="92"/>
    </row>
    <row r="88" spans="1:1" s="1" customFormat="1" ht="39.950000000000003" customHeight="1">
      <c r="A88" s="92"/>
    </row>
    <row r="89" spans="1:1" s="1" customFormat="1" ht="39.950000000000003" customHeight="1">
      <c r="A89" s="92"/>
    </row>
    <row r="90" spans="1:1" s="1" customFormat="1" ht="39.950000000000003" customHeight="1">
      <c r="A90" s="92"/>
    </row>
    <row r="91" spans="1:1" s="1" customFormat="1" ht="39.950000000000003" customHeight="1">
      <c r="A91" s="92"/>
    </row>
    <row r="92" spans="1:1" s="1" customFormat="1" ht="39.950000000000003" customHeight="1">
      <c r="A92" s="92"/>
    </row>
    <row r="93" spans="1:1" s="1" customFormat="1" ht="39.950000000000003" customHeight="1">
      <c r="A93" s="92"/>
    </row>
    <row r="94" spans="1:1" s="1" customFormat="1" ht="39.950000000000003" customHeight="1">
      <c r="A94" s="92"/>
    </row>
    <row r="95" spans="1:1" s="1" customFormat="1" ht="39.950000000000003" customHeight="1">
      <c r="A95" s="92"/>
    </row>
    <row r="96" spans="1:1" s="1" customFormat="1" ht="39.950000000000003" customHeight="1">
      <c r="A96" s="92"/>
    </row>
    <row r="97" spans="1:15" s="1" customFormat="1" ht="39.950000000000003" customHeight="1">
      <c r="A97" s="92"/>
    </row>
    <row r="98" spans="1:15" s="1" customFormat="1" ht="39.950000000000003" customHeight="1">
      <c r="A98" s="92"/>
    </row>
    <row r="99" spans="1:15" s="1" customFormat="1" ht="39.950000000000003" customHeight="1">
      <c r="A99" s="92"/>
    </row>
    <row r="100" spans="1:15" ht="39.950000000000003" customHeight="1">
      <c r="K100" s="1"/>
      <c r="L100" s="1"/>
      <c r="M100" s="1"/>
      <c r="N100" s="1"/>
      <c r="O100" s="1"/>
    </row>
    <row r="101" spans="1:15" ht="39.950000000000003" customHeight="1">
      <c r="K101" s="1"/>
      <c r="L101" s="1"/>
      <c r="M101" s="1"/>
      <c r="N101" s="1"/>
      <c r="O101" s="1"/>
    </row>
    <row r="102" spans="1:15" ht="39.950000000000003" customHeight="1">
      <c r="K102" s="1"/>
      <c r="L102" s="1"/>
      <c r="M102" s="1"/>
      <c r="N102" s="1"/>
      <c r="O102" s="1"/>
    </row>
    <row r="103" spans="1:15" ht="39.950000000000003" customHeight="1">
      <c r="K103" s="1"/>
      <c r="L103" s="1"/>
      <c r="M103" s="1"/>
      <c r="N103" s="1"/>
      <c r="O103" s="1"/>
    </row>
    <row r="104" spans="1:15" ht="39.950000000000003" customHeight="1">
      <c r="K104" s="1"/>
      <c r="L104" s="1"/>
      <c r="M104" s="1"/>
      <c r="N104" s="1"/>
      <c r="O104" s="1"/>
    </row>
    <row r="105" spans="1:15" ht="39.950000000000003" customHeight="1">
      <c r="K105" s="1"/>
      <c r="L105" s="1"/>
      <c r="M105" s="1"/>
      <c r="N105" s="1"/>
      <c r="O105" s="1"/>
    </row>
    <row r="106" spans="1:15" ht="39.950000000000003" customHeight="1">
      <c r="K106" s="1"/>
      <c r="L106" s="1"/>
      <c r="M106" s="1"/>
      <c r="N106" s="1"/>
      <c r="O106" s="1"/>
    </row>
    <row r="107" spans="1:15" ht="39.950000000000003" customHeight="1">
      <c r="K107" s="1"/>
      <c r="L107" s="1"/>
      <c r="M107" s="1"/>
      <c r="N107" s="1"/>
      <c r="O107" s="1"/>
    </row>
    <row r="108" spans="1:15" ht="39.950000000000003" customHeight="1">
      <c r="K108" s="1"/>
      <c r="L108" s="1"/>
      <c r="M108" s="1"/>
      <c r="N108" s="1"/>
      <c r="O108" s="1"/>
    </row>
    <row r="109" spans="1:15" ht="39.950000000000003" customHeight="1">
      <c r="K109" s="1"/>
      <c r="L109" s="1"/>
      <c r="M109" s="1"/>
      <c r="N109" s="1"/>
      <c r="O109" s="1"/>
    </row>
    <row r="110" spans="1:15" ht="39.950000000000003" customHeight="1">
      <c r="K110" s="1"/>
      <c r="L110" s="1"/>
      <c r="M110" s="1"/>
      <c r="N110" s="1"/>
      <c r="O110" s="1"/>
    </row>
    <row r="111" spans="1:15" ht="39.950000000000003" customHeight="1">
      <c r="K111" s="1"/>
      <c r="L111" s="1"/>
      <c r="M111" s="1"/>
      <c r="N111" s="1"/>
      <c r="O111" s="1"/>
    </row>
    <row r="112" spans="1:15" ht="39.950000000000003" customHeight="1">
      <c r="K112" s="1"/>
      <c r="L112" s="1"/>
      <c r="M112" s="1"/>
      <c r="N112" s="1"/>
      <c r="O112" s="1"/>
    </row>
    <row r="113" spans="11:15" ht="39.950000000000003" customHeight="1">
      <c r="K113" s="1"/>
      <c r="L113" s="1"/>
      <c r="M113" s="1"/>
      <c r="N113" s="1"/>
      <c r="O113" s="1"/>
    </row>
    <row r="114" spans="11:15" ht="39.950000000000003" customHeight="1">
      <c r="K114" s="1"/>
      <c r="L114" s="1"/>
      <c r="M114" s="1"/>
      <c r="N114" s="1"/>
      <c r="O114" s="1"/>
    </row>
    <row r="115" spans="11:15" ht="39.950000000000003" customHeight="1">
      <c r="K115" s="1"/>
      <c r="L115" s="1"/>
      <c r="M115" s="1"/>
      <c r="N115" s="1"/>
      <c r="O115" s="1"/>
    </row>
    <row r="116" spans="11:15" ht="39.950000000000003" customHeight="1">
      <c r="K116" s="1"/>
      <c r="L116" s="1"/>
      <c r="M116" s="1"/>
      <c r="N116" s="1"/>
      <c r="O116" s="1"/>
    </row>
    <row r="117" spans="11:15" ht="39.950000000000003" customHeight="1">
      <c r="K117" s="1"/>
      <c r="L117" s="1"/>
      <c r="M117" s="1"/>
      <c r="N117" s="1"/>
      <c r="O117" s="1"/>
    </row>
    <row r="118" spans="11:15" ht="39.950000000000003" customHeight="1">
      <c r="K118" s="1"/>
      <c r="L118" s="1"/>
      <c r="M118" s="1"/>
      <c r="N118" s="1"/>
      <c r="O118" s="1"/>
    </row>
    <row r="119" spans="11:15" ht="39.950000000000003" customHeight="1">
      <c r="K119" s="1"/>
      <c r="L119" s="1"/>
      <c r="M119" s="1"/>
      <c r="N119" s="1"/>
      <c r="O119" s="1"/>
    </row>
    <row r="120" spans="11:15" ht="39.950000000000003" customHeight="1">
      <c r="K120" s="1"/>
      <c r="L120" s="1"/>
      <c r="M120" s="1"/>
      <c r="N120" s="1"/>
      <c r="O120" s="1"/>
    </row>
    <row r="121" spans="11:15" ht="39.950000000000003" customHeight="1">
      <c r="K121" s="1"/>
      <c r="L121" s="1"/>
      <c r="M121" s="1"/>
      <c r="N121" s="1"/>
      <c r="O121" s="1"/>
    </row>
  </sheetData>
  <sheetProtection algorithmName="SHA-512" hashValue="XxL4wV88N40EJJ5KFtsK7UrBRRQluuEPxLUkwfka8JwnnNWA1ImhMLnqRL+NRd/cKFxV9P8LGAFGs9gFReD9tQ==" saltValue="uxwRNWBwWJ3fA/yc9zW9CQ==" spinCount="100000" sheet="1" selectLockedCells="1"/>
  <mergeCells count="8">
    <mergeCell ref="C31:E31"/>
    <mergeCell ref="B4:E4"/>
    <mergeCell ref="B5:E5"/>
    <mergeCell ref="K7:O7"/>
    <mergeCell ref="M11:O11"/>
    <mergeCell ref="B7:I7"/>
    <mergeCell ref="K8:O8"/>
    <mergeCell ref="B8:I8"/>
  </mergeCells>
  <conditionalFormatting sqref="F31">
    <cfRule type="cellIs" dxfId="13" priority="13" operator="lessThan">
      <formula>0.5</formula>
    </cfRule>
    <cfRule type="cellIs" dxfId="12" priority="14" operator="between">
      <formula>0.5</formula>
      <formula>0.69</formula>
    </cfRule>
    <cfRule type="cellIs" dxfId="11" priority="15" operator="between">
      <formula>0.7</formula>
      <formula>0.84</formula>
    </cfRule>
    <cfRule type="cellIs" dxfId="10" priority="16" operator="greaterThan">
      <formula>0.84</formula>
    </cfRule>
  </conditionalFormatting>
  <conditionalFormatting sqref="C11">
    <cfRule type="cellIs" dxfId="9" priority="9" operator="lessThan">
      <formula>0.5</formula>
    </cfRule>
    <cfRule type="cellIs" dxfId="8" priority="10" operator="between">
      <formula>0.5</formula>
      <formula>0.69</formula>
    </cfRule>
    <cfRule type="cellIs" dxfId="7" priority="11" operator="between">
      <formula>0.7</formula>
      <formula>0.84</formula>
    </cfRule>
    <cfRule type="cellIs" dxfId="6" priority="12" operator="greaterThan">
      <formula>0.84</formula>
    </cfRule>
  </conditionalFormatting>
  <conditionalFormatting sqref="O13:O31">
    <cfRule type="cellIs" dxfId="5" priority="1" operator="lessThan">
      <formula>0.5</formula>
    </cfRule>
    <cfRule type="cellIs" dxfId="4" priority="2" operator="between">
      <formula>0.5</formula>
      <formula>0.69</formula>
    </cfRule>
    <cfRule type="cellIs" dxfId="3" priority="3" operator="between">
      <formula>0.7</formula>
      <formula>0.84</formula>
    </cfRule>
    <cfRule type="cellIs" dxfId="2" priority="4" operator="greaterThan">
      <formula>0.84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138A3-835D-AD4D-A511-EC677F5F427E}">
  <dimension ref="A1:J118"/>
  <sheetViews>
    <sheetView workbookViewId="0">
      <selection activeCell="M26" sqref="M26"/>
    </sheetView>
  </sheetViews>
  <sheetFormatPr defaultColWidth="11.42578125" defaultRowHeight="15"/>
  <cols>
    <col min="1" max="1" width="20" style="235" customWidth="1"/>
    <col min="2" max="2" width="16" style="240" customWidth="1"/>
    <col min="3" max="3" width="25.85546875" style="235" customWidth="1"/>
    <col min="4" max="4" width="26.140625" style="235" bestFit="1" customWidth="1"/>
    <col min="5" max="5" width="10.85546875" style="235"/>
    <col min="6" max="6" width="42.85546875" style="235" customWidth="1"/>
    <col min="7" max="8" width="10.85546875" style="235"/>
    <col min="10" max="10" width="22.42578125" customWidth="1"/>
  </cols>
  <sheetData>
    <row r="1" spans="1:10">
      <c r="A1" s="241" t="s">
        <v>255</v>
      </c>
      <c r="B1" s="242" t="s">
        <v>256</v>
      </c>
      <c r="C1" s="241" t="s">
        <v>257</v>
      </c>
      <c r="D1" s="241" t="s">
        <v>258</v>
      </c>
      <c r="E1" s="241" t="s">
        <v>13</v>
      </c>
      <c r="F1" s="241" t="s">
        <v>259</v>
      </c>
      <c r="G1" s="241" t="s">
        <v>260</v>
      </c>
      <c r="H1" s="241" t="s">
        <v>19</v>
      </c>
      <c r="I1" s="241" t="s">
        <v>261</v>
      </c>
      <c r="J1" s="241" t="s">
        <v>262</v>
      </c>
    </row>
    <row r="2" spans="1:10">
      <c r="A2" s="235">
        <f>'About you'!D3</f>
        <v>0</v>
      </c>
      <c r="B2" s="240">
        <f>'About you'!D5</f>
        <v>0</v>
      </c>
      <c r="C2" s="240" t="str">
        <f>'Sustainability management'!$B$2</f>
        <v>sustainability management</v>
      </c>
      <c r="D2" s="235" t="str">
        <f>'Sustainability management'!$A$8</f>
        <v>Factory performance</v>
      </c>
      <c r="E2" s="235" t="str">
        <f>'Sustainability management'!A9</f>
        <v xml:space="preserve">FP1 </v>
      </c>
      <c r="F2" s="235">
        <f>'Sustainability management'!E9</f>
        <v>0</v>
      </c>
      <c r="G2" s="235">
        <f>'Sustainability management'!H9</f>
        <v>0</v>
      </c>
      <c r="H2" s="235">
        <f>'Sustainability management'!J9</f>
        <v>0</v>
      </c>
      <c r="I2" s="332">
        <f>SUM(H2:H18)</f>
        <v>0</v>
      </c>
      <c r="J2" s="332" t="str">
        <f>IF(I2='Dude score'!N13, "Yes", "No")</f>
        <v>Yes</v>
      </c>
    </row>
    <row r="3" spans="1:10">
      <c r="A3" s="235">
        <f>'About you'!D4</f>
        <v>0</v>
      </c>
      <c r="B3" s="240">
        <f>'About you'!D6</f>
        <v>0</v>
      </c>
      <c r="C3" s="240" t="str">
        <f>'Sustainability management'!$B$2</f>
        <v>sustainability management</v>
      </c>
      <c r="D3" s="235" t="str">
        <f>'Sustainability management'!$A$8</f>
        <v>Factory performance</v>
      </c>
      <c r="E3" s="235" t="str">
        <f>'Sustainability management'!A10</f>
        <v>FP2</v>
      </c>
      <c r="F3" s="235">
        <f>'Sustainability management'!E10</f>
        <v>0</v>
      </c>
      <c r="G3" s="235">
        <f>'Sustainability management'!H10</f>
        <v>0</v>
      </c>
      <c r="H3" s="235">
        <f>'Sustainability management'!J10</f>
        <v>0</v>
      </c>
      <c r="I3" s="332"/>
      <c r="J3" s="332"/>
    </row>
    <row r="4" spans="1:10">
      <c r="A4" s="235">
        <f>'About you'!D5</f>
        <v>0</v>
      </c>
      <c r="B4" s="240">
        <f>'About you'!D7</f>
        <v>0</v>
      </c>
      <c r="C4" s="240" t="str">
        <f>'Sustainability management'!$B$2</f>
        <v>sustainability management</v>
      </c>
      <c r="D4" s="235" t="str">
        <f>'Sustainability management'!$A$8</f>
        <v>Factory performance</v>
      </c>
      <c r="E4" s="235" t="str">
        <f>'Sustainability management'!A11</f>
        <v>FP3</v>
      </c>
      <c r="F4" s="235">
        <f>'Sustainability management'!E11</f>
        <v>0</v>
      </c>
      <c r="G4" s="235">
        <f>'Sustainability management'!H11</f>
        <v>0</v>
      </c>
      <c r="H4" s="235">
        <f>'Sustainability management'!J11</f>
        <v>0</v>
      </c>
      <c r="I4" s="332"/>
      <c r="J4" s="332"/>
    </row>
    <row r="5" spans="1:10">
      <c r="A5" s="235">
        <f>'About you'!D6</f>
        <v>0</v>
      </c>
      <c r="B5" s="240">
        <f>'About you'!D8</f>
        <v>0</v>
      </c>
      <c r="C5" s="240" t="str">
        <f>'Sustainability management'!$B$2</f>
        <v>sustainability management</v>
      </c>
      <c r="D5" s="235" t="str">
        <f>'Sustainability management'!$A$8</f>
        <v>Factory performance</v>
      </c>
      <c r="E5" s="235" t="str">
        <f>'Sustainability management'!A12</f>
        <v>FP4</v>
      </c>
      <c r="F5" s="235">
        <f>'Sustainability management'!E12</f>
        <v>0</v>
      </c>
      <c r="G5" s="235">
        <f>'Sustainability management'!H12</f>
        <v>0</v>
      </c>
      <c r="H5" s="235">
        <f>'Sustainability management'!J12</f>
        <v>0</v>
      </c>
      <c r="I5" s="332"/>
      <c r="J5" s="332"/>
    </row>
    <row r="6" spans="1:10">
      <c r="A6" s="235">
        <f>'About you'!D7</f>
        <v>0</v>
      </c>
      <c r="B6" s="240">
        <f>'About you'!D9</f>
        <v>0</v>
      </c>
      <c r="C6" s="240" t="str">
        <f>'Sustainability management'!$B$2</f>
        <v>sustainability management</v>
      </c>
      <c r="D6" s="235" t="str">
        <f>'Sustainability management'!$A$13</f>
        <v xml:space="preserve">People &amp; responsibility </v>
      </c>
      <c r="E6" s="235" t="str">
        <f>'Sustainability management'!A14</f>
        <v>PR1</v>
      </c>
      <c r="F6" s="235">
        <f>'Sustainability management'!E14</f>
        <v>0</v>
      </c>
      <c r="G6" s="235">
        <f>'Sustainability management'!H14</f>
        <v>0</v>
      </c>
      <c r="H6" s="235">
        <f>'Sustainability management'!J14</f>
        <v>0</v>
      </c>
      <c r="I6" s="332"/>
      <c r="J6" s="332"/>
    </row>
    <row r="7" spans="1:10">
      <c r="A7" s="235">
        <f>'About you'!D8</f>
        <v>0</v>
      </c>
      <c r="B7" s="240">
        <f>'About you'!D10</f>
        <v>0</v>
      </c>
      <c r="C7" s="240" t="str">
        <f>'Sustainability management'!$B$2</f>
        <v>sustainability management</v>
      </c>
      <c r="D7" s="235" t="str">
        <f>'Sustainability management'!$A$13</f>
        <v xml:space="preserve">People &amp; responsibility </v>
      </c>
      <c r="E7" s="235" t="str">
        <f>'Sustainability management'!A15</f>
        <v>PR2</v>
      </c>
      <c r="F7" s="235">
        <f>'Sustainability management'!E15</f>
        <v>0</v>
      </c>
      <c r="G7" s="235">
        <f>'Sustainability management'!H15</f>
        <v>0</v>
      </c>
      <c r="H7" s="235">
        <f>'Sustainability management'!J15</f>
        <v>0</v>
      </c>
      <c r="I7" s="332"/>
      <c r="J7" s="332"/>
    </row>
    <row r="8" spans="1:10">
      <c r="A8" s="235">
        <f>'About you'!D9</f>
        <v>0</v>
      </c>
      <c r="B8" s="240">
        <f>'About you'!D11</f>
        <v>0</v>
      </c>
      <c r="C8" s="240" t="str">
        <f>'Sustainability management'!$B$2</f>
        <v>sustainability management</v>
      </c>
      <c r="D8" s="235" t="str">
        <f>'Sustainability management'!$A$13</f>
        <v xml:space="preserve">People &amp; responsibility </v>
      </c>
      <c r="E8" s="235" t="str">
        <f>'Sustainability management'!A16</f>
        <v>PR3</v>
      </c>
      <c r="F8" s="235">
        <f>'Sustainability management'!E16</f>
        <v>0</v>
      </c>
      <c r="G8" s="235">
        <f>'Sustainability management'!H16</f>
        <v>0</v>
      </c>
      <c r="H8" s="235">
        <f>'Sustainability management'!J16</f>
        <v>0</v>
      </c>
      <c r="I8" s="332"/>
      <c r="J8" s="332"/>
    </row>
    <row r="9" spans="1:10">
      <c r="A9" s="235">
        <f>'About you'!D10</f>
        <v>0</v>
      </c>
      <c r="B9" s="240">
        <f>'About you'!D12</f>
        <v>0</v>
      </c>
      <c r="C9" s="240" t="str">
        <f>'Sustainability management'!$B$2</f>
        <v>sustainability management</v>
      </c>
      <c r="D9" s="235" t="str">
        <f>'Sustainability management'!$A$13</f>
        <v xml:space="preserve">People &amp; responsibility </v>
      </c>
      <c r="E9" s="235" t="str">
        <f>'Sustainability management'!A17</f>
        <v>PR4</v>
      </c>
      <c r="F9" s="235">
        <f>'Sustainability management'!E17</f>
        <v>0</v>
      </c>
      <c r="G9" s="235">
        <f>'Sustainability management'!H17</f>
        <v>0</v>
      </c>
      <c r="H9" s="235">
        <f>'Sustainability management'!J17</f>
        <v>0</v>
      </c>
      <c r="I9" s="332"/>
      <c r="J9" s="332"/>
    </row>
    <row r="10" spans="1:10">
      <c r="A10" s="235">
        <f>'About you'!D11</f>
        <v>0</v>
      </c>
      <c r="B10" s="240">
        <f>'About you'!D13</f>
        <v>0</v>
      </c>
      <c r="C10" s="240" t="str">
        <f>'Sustainability management'!$B$2</f>
        <v>sustainability management</v>
      </c>
      <c r="D10" s="235" t="str">
        <f>'Sustainability management'!$A$18</f>
        <v>Site-level impacts &amp; supply chain</v>
      </c>
      <c r="E10" s="235" t="str">
        <f>'Sustainability management'!A19</f>
        <v>SS1</v>
      </c>
      <c r="F10" s="235">
        <f>'Sustainability management'!E19</f>
        <v>0</v>
      </c>
      <c r="G10" s="235">
        <f>'Sustainability management'!H19</f>
        <v>0</v>
      </c>
      <c r="H10" s="235">
        <f>'Sustainability management'!J19</f>
        <v>0</v>
      </c>
      <c r="I10" s="332"/>
      <c r="J10" s="332"/>
    </row>
    <row r="11" spans="1:10">
      <c r="A11" s="235">
        <f>'About you'!D12</f>
        <v>0</v>
      </c>
      <c r="B11" s="240">
        <f>'About you'!D14</f>
        <v>0</v>
      </c>
      <c r="C11" s="240" t="str">
        <f>'Sustainability management'!$B$2</f>
        <v>sustainability management</v>
      </c>
      <c r="D11" s="235" t="str">
        <f>'Sustainability management'!$A$18</f>
        <v>Site-level impacts &amp; supply chain</v>
      </c>
      <c r="E11" s="235" t="str">
        <f>'Sustainability management'!A20</f>
        <v>SS2</v>
      </c>
      <c r="F11" s="235">
        <f>'Sustainability management'!E20</f>
        <v>0</v>
      </c>
      <c r="G11" s="235">
        <f>'Sustainability management'!H20</f>
        <v>0</v>
      </c>
      <c r="H11" s="235">
        <f>'Sustainability management'!J20</f>
        <v>0</v>
      </c>
      <c r="I11" s="332"/>
      <c r="J11" s="332"/>
    </row>
    <row r="12" spans="1:10">
      <c r="A12" s="235">
        <f>'About you'!D13</f>
        <v>0</v>
      </c>
      <c r="B12" s="240">
        <f>'About you'!D15</f>
        <v>0</v>
      </c>
      <c r="C12" s="240" t="str">
        <f>'Sustainability management'!$B$2</f>
        <v>sustainability management</v>
      </c>
      <c r="D12" s="235" t="str">
        <f>'Sustainability management'!$A$18</f>
        <v>Site-level impacts &amp; supply chain</v>
      </c>
      <c r="E12" s="235" t="str">
        <f>'Sustainability management'!A21</f>
        <v>SS3</v>
      </c>
      <c r="F12" s="235">
        <f>'Sustainability management'!E21</f>
        <v>0</v>
      </c>
      <c r="G12" s="235">
        <f>'Sustainability management'!H21</f>
        <v>0</v>
      </c>
      <c r="H12" s="235">
        <f>'Sustainability management'!J21</f>
        <v>0</v>
      </c>
      <c r="I12" s="332"/>
      <c r="J12" s="332"/>
    </row>
    <row r="13" spans="1:10">
      <c r="A13" s="235">
        <f>'About you'!D14</f>
        <v>0</v>
      </c>
      <c r="B13" s="240">
        <f>'About you'!D16</f>
        <v>0</v>
      </c>
      <c r="C13" s="240" t="str">
        <f>'Sustainability management'!$B$2</f>
        <v>sustainability management</v>
      </c>
      <c r="D13" s="235" t="str">
        <f>'Sustainability management'!$A$18</f>
        <v>Site-level impacts &amp; supply chain</v>
      </c>
      <c r="E13" s="235" t="str">
        <f>'Sustainability management'!A22</f>
        <v>SS4</v>
      </c>
      <c r="F13" s="235">
        <f>'Sustainability management'!E22</f>
        <v>0</v>
      </c>
      <c r="G13" s="235">
        <f>'Sustainability management'!H22</f>
        <v>0</v>
      </c>
      <c r="H13" s="235">
        <f>'Sustainability management'!J22</f>
        <v>0</v>
      </c>
      <c r="I13" s="332"/>
      <c r="J13" s="332"/>
    </row>
    <row r="14" spans="1:10">
      <c r="C14" s="240" t="str">
        <f>'Sustainability management'!$B$2</f>
        <v>sustainability management</v>
      </c>
      <c r="D14" s="235" t="str">
        <f>'Sustainability management'!$A$18</f>
        <v>Site-level impacts &amp; supply chain</v>
      </c>
      <c r="E14" s="235" t="str">
        <f>'Sustainability management'!A23</f>
        <v>SS5</v>
      </c>
      <c r="F14" s="235">
        <f>'Sustainability management'!E23</f>
        <v>0</v>
      </c>
      <c r="G14" s="235">
        <f>'Sustainability management'!H23</f>
        <v>0</v>
      </c>
      <c r="H14" s="235">
        <f>'Sustainability management'!J23</f>
        <v>0</v>
      </c>
      <c r="I14" s="332"/>
      <c r="J14" s="332"/>
    </row>
    <row r="15" spans="1:10">
      <c r="A15" s="235">
        <f>'About you'!D15</f>
        <v>0</v>
      </c>
      <c r="B15" s="240">
        <f>'About you'!D17</f>
        <v>0</v>
      </c>
      <c r="C15" s="240" t="str">
        <f>'Sustainability management'!$B$2</f>
        <v>sustainability management</v>
      </c>
      <c r="D15" s="235" t="str">
        <f>'Sustainability management'!$A$8</f>
        <v>Factory performance</v>
      </c>
      <c r="E15" s="235" t="str">
        <f>'Sustainability management'!A24</f>
        <v>SS6</v>
      </c>
      <c r="F15" s="235">
        <f>'Sustainability management'!E24</f>
        <v>0</v>
      </c>
      <c r="G15" s="235">
        <f>'Sustainability management'!H24</f>
        <v>0</v>
      </c>
      <c r="H15" s="235">
        <f>'Sustainability management'!J24</f>
        <v>0</v>
      </c>
      <c r="I15" s="332"/>
      <c r="J15" s="332"/>
    </row>
    <row r="16" spans="1:10">
      <c r="A16" s="235">
        <f>'About you'!D16</f>
        <v>0</v>
      </c>
      <c r="B16" s="240">
        <f>'About you'!D18</f>
        <v>0</v>
      </c>
      <c r="C16" s="240" t="str">
        <f>'Sustainability management'!$B$2</f>
        <v>sustainability management</v>
      </c>
      <c r="D16" s="235" t="str">
        <f>'Sustainability management'!$A$25</f>
        <v xml:space="preserve">Corporate sustainability </v>
      </c>
      <c r="E16" s="235" t="str">
        <f>'Sustainability management'!A26</f>
        <v>CS1</v>
      </c>
      <c r="F16" s="235">
        <f>'Sustainability management'!E26</f>
        <v>0</v>
      </c>
      <c r="G16" s="235">
        <f>'Sustainability management'!H26</f>
        <v>0</v>
      </c>
      <c r="H16" s="235">
        <f>'Sustainability management'!J26</f>
        <v>0</v>
      </c>
      <c r="I16" s="332"/>
      <c r="J16" s="332"/>
    </row>
    <row r="17" spans="1:10">
      <c r="A17" s="235">
        <f>'About you'!D17</f>
        <v>0</v>
      </c>
      <c r="B17" s="240">
        <f>'About you'!D19</f>
        <v>0</v>
      </c>
      <c r="C17" s="240" t="str">
        <f>'Sustainability management'!$B$2</f>
        <v>sustainability management</v>
      </c>
      <c r="D17" s="235" t="str">
        <f>'Sustainability management'!$A$25</f>
        <v xml:space="preserve">Corporate sustainability </v>
      </c>
      <c r="E17" s="235" t="str">
        <f>'Sustainability management'!A27</f>
        <v>CS2</v>
      </c>
      <c r="F17" s="235">
        <f>'Sustainability management'!E27</f>
        <v>0</v>
      </c>
      <c r="G17" s="235">
        <f>'Sustainability management'!H27</f>
        <v>0</v>
      </c>
      <c r="H17" s="235">
        <f>'Sustainability management'!J27</f>
        <v>0</v>
      </c>
      <c r="I17" s="332"/>
      <c r="J17" s="332"/>
    </row>
    <row r="18" spans="1:10">
      <c r="A18" s="235">
        <f>'About you'!D18</f>
        <v>0</v>
      </c>
      <c r="B18" s="240">
        <f>'About you'!D20</f>
        <v>0</v>
      </c>
      <c r="C18" s="240" t="str">
        <f>'Sustainability management'!$B$2</f>
        <v>sustainability management</v>
      </c>
      <c r="D18" s="235" t="str">
        <f>'Sustainability management'!$A$25</f>
        <v xml:space="preserve">Corporate sustainability </v>
      </c>
      <c r="E18" s="235" t="str">
        <f>'Sustainability management'!A28</f>
        <v>CS3</v>
      </c>
      <c r="F18" s="235">
        <f>'Sustainability management'!E28</f>
        <v>0</v>
      </c>
      <c r="G18" s="235">
        <f>'Sustainability management'!H28</f>
        <v>0</v>
      </c>
      <c r="H18" s="235">
        <f>'Sustainability management'!J28</f>
        <v>0</v>
      </c>
      <c r="I18" s="332"/>
      <c r="J18" s="332"/>
    </row>
    <row r="19" spans="1:10">
      <c r="A19" s="235">
        <f>'About you'!D19</f>
        <v>0</v>
      </c>
      <c r="B19" s="240">
        <f>'About you'!D21</f>
        <v>0</v>
      </c>
      <c r="C19" s="240" t="str">
        <f>'Energy &amp; GHG'!$B$2</f>
        <v xml:space="preserve">energy &amp; greenhouse gases </v>
      </c>
      <c r="D19" s="235" t="str">
        <f>'Energy &amp; GHG'!$A$7</f>
        <v xml:space="preserve">Energy </v>
      </c>
      <c r="E19" s="235" t="str">
        <f>'Energy &amp; GHG'!A8</f>
        <v>E1</v>
      </c>
      <c r="F19" s="235">
        <f>'Energy &amp; GHG'!E8</f>
        <v>0</v>
      </c>
      <c r="G19" s="235">
        <f>'Energy &amp; GHG'!H8</f>
        <v>0</v>
      </c>
      <c r="H19" s="235">
        <f>'Energy &amp; GHG'!J8</f>
        <v>0</v>
      </c>
      <c r="I19" s="332">
        <f>SUM(H19:H37)</f>
        <v>0</v>
      </c>
      <c r="J19" s="332" t="str">
        <f>IF(I19='Dude score'!N18, "Yes", "No")</f>
        <v>Yes</v>
      </c>
    </row>
    <row r="20" spans="1:10">
      <c r="A20" s="235">
        <f>'About you'!D20</f>
        <v>0</v>
      </c>
      <c r="B20" s="240">
        <f>'About you'!D22</f>
        <v>0</v>
      </c>
      <c r="C20" s="240" t="str">
        <f>'Energy &amp; GHG'!$B$2</f>
        <v xml:space="preserve">energy &amp; greenhouse gases </v>
      </c>
      <c r="D20" s="235" t="str">
        <f>'Energy &amp; GHG'!$A$7</f>
        <v xml:space="preserve">Energy </v>
      </c>
      <c r="E20" s="235" t="str">
        <f>'Energy &amp; GHG'!A9</f>
        <v>E2</v>
      </c>
      <c r="F20" s="235">
        <f>'Energy &amp; GHG'!E9</f>
        <v>0</v>
      </c>
      <c r="G20" s="235">
        <f>'Energy &amp; GHG'!H9</f>
        <v>0</v>
      </c>
      <c r="H20" s="235">
        <f>'Energy &amp; GHG'!J9</f>
        <v>0</v>
      </c>
      <c r="I20" s="332"/>
      <c r="J20" s="332"/>
    </row>
    <row r="21" spans="1:10">
      <c r="A21" s="235">
        <f>'About you'!D21</f>
        <v>0</v>
      </c>
      <c r="B21" s="240">
        <f>'About you'!D23</f>
        <v>0</v>
      </c>
      <c r="C21" s="240" t="str">
        <f>'Energy &amp; GHG'!$B$2</f>
        <v xml:space="preserve">energy &amp; greenhouse gases </v>
      </c>
      <c r="D21" s="235" t="str">
        <f>'Energy &amp; GHG'!$A$7</f>
        <v xml:space="preserve">Energy </v>
      </c>
      <c r="E21" s="235" t="str">
        <f>'Energy &amp; GHG'!A10</f>
        <v>E3</v>
      </c>
      <c r="F21" s="235">
        <f>'Energy &amp; GHG'!E10</f>
        <v>0</v>
      </c>
      <c r="G21" s="235">
        <f>'Energy &amp; GHG'!H10</f>
        <v>0</v>
      </c>
      <c r="H21" s="235">
        <f>'Energy &amp; GHG'!J10</f>
        <v>0</v>
      </c>
      <c r="I21" s="332"/>
      <c r="J21" s="332"/>
    </row>
    <row r="22" spans="1:10">
      <c r="A22" s="235">
        <f>'About you'!D22</f>
        <v>0</v>
      </c>
      <c r="B22" s="240">
        <f>'About you'!D24</f>
        <v>0</v>
      </c>
      <c r="C22" s="240" t="str">
        <f>'Energy &amp; GHG'!$B$2</f>
        <v xml:space="preserve">energy &amp; greenhouse gases </v>
      </c>
      <c r="D22" s="235" t="str">
        <f>'Energy &amp; GHG'!$A$7</f>
        <v xml:space="preserve">Energy </v>
      </c>
      <c r="E22" s="235" t="str">
        <f>'Energy &amp; GHG'!A11</f>
        <v>E4</v>
      </c>
      <c r="F22" s="235">
        <f>'Energy &amp; GHG'!E11</f>
        <v>0</v>
      </c>
      <c r="G22" s="235">
        <f>'Energy &amp; GHG'!H11</f>
        <v>0</v>
      </c>
      <c r="H22" s="235">
        <f>'Energy &amp; GHG'!J11</f>
        <v>0</v>
      </c>
      <c r="I22" s="332"/>
      <c r="J22" s="332"/>
    </row>
    <row r="23" spans="1:10">
      <c r="A23" s="235">
        <f>'About you'!D23</f>
        <v>0</v>
      </c>
      <c r="B23" s="240">
        <f>'About you'!D25</f>
        <v>0</v>
      </c>
      <c r="C23" s="240" t="str">
        <f>'Energy &amp; GHG'!$B$2</f>
        <v xml:space="preserve">energy &amp; greenhouse gases </v>
      </c>
      <c r="D23" s="235" t="str">
        <f>'Energy &amp; GHG'!$A$7</f>
        <v xml:space="preserve">Energy </v>
      </c>
      <c r="E23" s="235" t="str">
        <f>'Energy &amp; GHG'!A12</f>
        <v>E5</v>
      </c>
      <c r="F23" s="235">
        <f>'Energy &amp; GHG'!E12</f>
        <v>0</v>
      </c>
      <c r="G23" s="235">
        <f>'Energy &amp; GHG'!H12</f>
        <v>0</v>
      </c>
      <c r="H23" s="235">
        <f>'Energy &amp; GHG'!J12</f>
        <v>0</v>
      </c>
      <c r="I23" s="332"/>
      <c r="J23" s="332"/>
    </row>
    <row r="24" spans="1:10">
      <c r="A24" s="235">
        <f>'About you'!D24</f>
        <v>0</v>
      </c>
      <c r="B24" s="240">
        <f>'About you'!D26</f>
        <v>0</v>
      </c>
      <c r="C24" s="240" t="str">
        <f>'Energy &amp; GHG'!$B$2</f>
        <v xml:space="preserve">energy &amp; greenhouse gases </v>
      </c>
      <c r="D24" s="235" t="str">
        <f>'Energy &amp; GHG'!$A$7</f>
        <v xml:space="preserve">Energy </v>
      </c>
      <c r="E24" s="235" t="str">
        <f>'Energy &amp; GHG'!A13</f>
        <v>E6</v>
      </c>
      <c r="F24" s="235">
        <f>'Energy &amp; GHG'!E13</f>
        <v>0</v>
      </c>
      <c r="G24" s="235">
        <f>'Energy &amp; GHG'!H13</f>
        <v>0</v>
      </c>
      <c r="H24" s="235">
        <f>'Energy &amp; GHG'!J13</f>
        <v>0</v>
      </c>
      <c r="I24" s="332"/>
      <c r="J24" s="332"/>
    </row>
    <row r="25" spans="1:10">
      <c r="A25" s="235">
        <f>'About you'!D25</f>
        <v>0</v>
      </c>
      <c r="B25" s="240">
        <f>'About you'!D27</f>
        <v>0</v>
      </c>
      <c r="C25" s="240" t="str">
        <f>'Energy &amp; GHG'!$B$2</f>
        <v xml:space="preserve">energy &amp; greenhouse gases </v>
      </c>
      <c r="D25" s="235" t="str">
        <f>'Energy &amp; GHG'!$A$7</f>
        <v xml:space="preserve">Energy </v>
      </c>
      <c r="E25" s="235" t="str">
        <f>'Energy &amp; GHG'!A14</f>
        <v>E7</v>
      </c>
      <c r="F25" s="235">
        <f>'Energy &amp; GHG'!E14</f>
        <v>0</v>
      </c>
      <c r="G25" s="235">
        <f>'Energy &amp; GHG'!H14</f>
        <v>0</v>
      </c>
      <c r="H25" s="235">
        <f>'Energy &amp; GHG'!J14</f>
        <v>0</v>
      </c>
      <c r="I25" s="332"/>
      <c r="J25" s="332"/>
    </row>
    <row r="26" spans="1:10">
      <c r="A26" s="235">
        <f>'About you'!D26</f>
        <v>0</v>
      </c>
      <c r="B26" s="240">
        <f>'About you'!D28</f>
        <v>0</v>
      </c>
      <c r="C26" s="240" t="str">
        <f>'Energy &amp; GHG'!$B$2</f>
        <v xml:space="preserve">energy &amp; greenhouse gases </v>
      </c>
      <c r="D26" s="235" t="str">
        <f>'Energy &amp; GHG'!$A$15</f>
        <v>Greenhouse Gas Emissions</v>
      </c>
      <c r="E26" s="235" t="str">
        <f>'Energy &amp; GHG'!A16</f>
        <v>GHG1</v>
      </c>
      <c r="F26" s="235">
        <f>'Energy &amp; GHG'!E16</f>
        <v>0</v>
      </c>
      <c r="G26" s="235">
        <f>'Energy &amp; GHG'!H16</f>
        <v>0</v>
      </c>
      <c r="H26" s="235">
        <f>'Energy &amp; GHG'!J16</f>
        <v>0</v>
      </c>
      <c r="I26" s="332"/>
      <c r="J26" s="332"/>
    </row>
    <row r="27" spans="1:10">
      <c r="A27" s="235">
        <f>'About you'!D27</f>
        <v>0</v>
      </c>
      <c r="B27" s="240">
        <f>'About you'!D29</f>
        <v>0</v>
      </c>
      <c r="C27" s="240" t="str">
        <f>'Energy &amp; GHG'!$B$2</f>
        <v xml:space="preserve">energy &amp; greenhouse gases </v>
      </c>
      <c r="D27" s="235" t="str">
        <f>'Energy &amp; GHG'!$A$15</f>
        <v>Greenhouse Gas Emissions</v>
      </c>
      <c r="E27" s="235" t="str">
        <f>'Energy &amp; GHG'!A17</f>
        <v>GHG2</v>
      </c>
      <c r="F27" s="235">
        <f>'Energy &amp; GHG'!E17</f>
        <v>0</v>
      </c>
      <c r="G27" s="235">
        <f>'Energy &amp; GHG'!H17</f>
        <v>0</v>
      </c>
      <c r="H27" s="235">
        <f>'Energy &amp; GHG'!J17</f>
        <v>0</v>
      </c>
      <c r="I27" s="332"/>
      <c r="J27" s="332"/>
    </row>
    <row r="28" spans="1:10">
      <c r="A28" s="235">
        <f>'About you'!D28</f>
        <v>0</v>
      </c>
      <c r="B28" s="240">
        <f>'About you'!D30</f>
        <v>0</v>
      </c>
      <c r="C28" s="240" t="str">
        <f>'Energy &amp; GHG'!$B$2</f>
        <v xml:space="preserve">energy &amp; greenhouse gases </v>
      </c>
      <c r="D28" s="235" t="str">
        <f>'Energy &amp; GHG'!$A$15</f>
        <v>Greenhouse Gas Emissions</v>
      </c>
      <c r="E28" s="235" t="str">
        <f>'Energy &amp; GHG'!A18</f>
        <v>GHG3</v>
      </c>
      <c r="F28" s="235">
        <f>'Energy &amp; GHG'!E18</f>
        <v>0</v>
      </c>
      <c r="G28" s="235">
        <f>'Energy &amp; GHG'!H18</f>
        <v>0</v>
      </c>
      <c r="H28" s="235">
        <f>'Energy &amp; GHG'!J18</f>
        <v>0</v>
      </c>
      <c r="I28" s="332"/>
      <c r="J28" s="332"/>
    </row>
    <row r="29" spans="1:10">
      <c r="A29" s="235">
        <f>'About you'!D29</f>
        <v>0</v>
      </c>
      <c r="B29" s="240">
        <f>'About you'!D31</f>
        <v>0</v>
      </c>
      <c r="C29" s="240" t="str">
        <f>'Energy &amp; GHG'!$B$2</f>
        <v xml:space="preserve">energy &amp; greenhouse gases </v>
      </c>
      <c r="D29" s="235" t="str">
        <f>'Energy &amp; GHG'!$A$15</f>
        <v>Greenhouse Gas Emissions</v>
      </c>
      <c r="E29" s="235" t="str">
        <f>'Energy &amp; GHG'!A19</f>
        <v>GHG4</v>
      </c>
      <c r="F29" s="235">
        <f>'Energy &amp; GHG'!E19</f>
        <v>0</v>
      </c>
      <c r="G29" s="235">
        <f>'Energy &amp; GHG'!H19</f>
        <v>0</v>
      </c>
      <c r="H29" s="235">
        <f>'Energy &amp; GHG'!J19</f>
        <v>0</v>
      </c>
      <c r="I29" s="332"/>
      <c r="J29" s="332"/>
    </row>
    <row r="30" spans="1:10">
      <c r="A30" s="235">
        <f>'About you'!D30</f>
        <v>0</v>
      </c>
      <c r="B30" s="240">
        <f>'About you'!D32</f>
        <v>0</v>
      </c>
      <c r="C30" s="240" t="str">
        <f>'Energy &amp; GHG'!$B$2</f>
        <v xml:space="preserve">energy &amp; greenhouse gases </v>
      </c>
      <c r="D30" s="235" t="str">
        <f>'Energy &amp; GHG'!$A$20</f>
        <v>Reporting</v>
      </c>
      <c r="E30" s="235" t="str">
        <f>'Energy &amp; GHG'!A21</f>
        <v>EGR1</v>
      </c>
      <c r="F30" s="235">
        <f>'Energy &amp; GHG'!E21</f>
        <v>0</v>
      </c>
      <c r="G30" s="235">
        <f>'Energy &amp; GHG'!H21</f>
        <v>0</v>
      </c>
      <c r="H30" s="235">
        <f>'Energy &amp; GHG'!J21</f>
        <v>0</v>
      </c>
      <c r="I30" s="332"/>
      <c r="J30" s="332"/>
    </row>
    <row r="31" spans="1:10">
      <c r="A31" s="235">
        <f>'About you'!D31</f>
        <v>0</v>
      </c>
      <c r="B31" s="240">
        <f>'About you'!D33</f>
        <v>0</v>
      </c>
      <c r="C31" s="240" t="str">
        <f>'Energy &amp; GHG'!$B$2</f>
        <v xml:space="preserve">energy &amp; greenhouse gases </v>
      </c>
      <c r="D31" s="235" t="str">
        <f>'Energy &amp; GHG'!$A$20</f>
        <v>Reporting</v>
      </c>
      <c r="E31" s="235" t="str">
        <f>'Energy &amp; GHG'!A22</f>
        <v>EGR2</v>
      </c>
      <c r="F31" s="235">
        <f>'Energy &amp; GHG'!E22</f>
        <v>0</v>
      </c>
      <c r="G31" s="235">
        <f>'Energy &amp; GHG'!H22</f>
        <v>0</v>
      </c>
      <c r="H31" s="235">
        <f>'Energy &amp; GHG'!J22</f>
        <v>0</v>
      </c>
      <c r="I31" s="332"/>
      <c r="J31" s="332"/>
    </row>
    <row r="32" spans="1:10">
      <c r="A32" s="235">
        <f>'About you'!D32</f>
        <v>0</v>
      </c>
      <c r="B32" s="240">
        <f>'About you'!D34</f>
        <v>0</v>
      </c>
      <c r="C32" s="240" t="str">
        <f>'Energy &amp; GHG'!$B$2</f>
        <v xml:space="preserve">energy &amp; greenhouse gases </v>
      </c>
      <c r="D32" s="235" t="str">
        <f>'Energy &amp; GHG'!$A$20</f>
        <v>Reporting</v>
      </c>
      <c r="E32" s="235" t="str">
        <f>'Energy &amp; GHG'!A23</f>
        <v>EGR3</v>
      </c>
      <c r="F32" s="235">
        <f>'Energy &amp; GHG'!E23</f>
        <v>0</v>
      </c>
      <c r="G32" s="235">
        <f>'Energy &amp; GHG'!H23</f>
        <v>0</v>
      </c>
      <c r="H32" s="235">
        <f>'Energy &amp; GHG'!J23</f>
        <v>0</v>
      </c>
      <c r="I32" s="332"/>
      <c r="J32" s="332"/>
    </row>
    <row r="33" spans="1:10">
      <c r="A33" s="235">
        <f>'About you'!D33</f>
        <v>0</v>
      </c>
      <c r="B33" s="240">
        <f>'About you'!D35</f>
        <v>0</v>
      </c>
      <c r="C33" s="240" t="str">
        <f>'Energy &amp; GHG'!$B$2</f>
        <v xml:space="preserve">energy &amp; greenhouse gases </v>
      </c>
      <c r="D33" s="235" t="str">
        <f>'Energy &amp; GHG'!$A$20</f>
        <v>Reporting</v>
      </c>
      <c r="E33" s="235" t="str">
        <f>'Energy &amp; GHG'!A24</f>
        <v>EGR4</v>
      </c>
      <c r="F33" s="235">
        <f>'Energy &amp; GHG'!E24</f>
        <v>0</v>
      </c>
      <c r="G33" s="235">
        <f>'Energy &amp; GHG'!H24</f>
        <v>0</v>
      </c>
      <c r="H33" s="235">
        <f>'Energy &amp; GHG'!J24</f>
        <v>0</v>
      </c>
      <c r="I33" s="332"/>
      <c r="J33" s="332"/>
    </row>
    <row r="34" spans="1:10">
      <c r="A34" s="235">
        <f>'About you'!D34</f>
        <v>0</v>
      </c>
      <c r="B34" s="240">
        <f>'About you'!D36</f>
        <v>0</v>
      </c>
      <c r="C34" s="240" t="str">
        <f>'Energy &amp; GHG'!$B$2</f>
        <v xml:space="preserve">energy &amp; greenhouse gases </v>
      </c>
      <c r="D34" s="235" t="str">
        <f>'Energy &amp; GHG'!$A$20</f>
        <v>Reporting</v>
      </c>
      <c r="E34" s="235" t="str">
        <f>'Energy &amp; GHG'!A25</f>
        <v>EGR5</v>
      </c>
      <c r="F34" s="235">
        <f>'Energy &amp; GHG'!E25</f>
        <v>0</v>
      </c>
      <c r="G34" s="235">
        <f>'Energy &amp; GHG'!H25</f>
        <v>0</v>
      </c>
      <c r="H34" s="235">
        <f>'Energy &amp; GHG'!J25</f>
        <v>0</v>
      </c>
      <c r="I34" s="332"/>
      <c r="J34" s="332"/>
    </row>
    <row r="35" spans="1:10">
      <c r="A35" s="235">
        <f>'About you'!D35</f>
        <v>0</v>
      </c>
      <c r="B35" s="240">
        <f>'About you'!D37</f>
        <v>0</v>
      </c>
      <c r="C35" s="240" t="str">
        <f>'Energy &amp; GHG'!$B$2</f>
        <v xml:space="preserve">energy &amp; greenhouse gases </v>
      </c>
      <c r="D35" s="235" t="str">
        <f>'Energy &amp; GHG'!$A$20</f>
        <v>Reporting</v>
      </c>
      <c r="E35" s="235" t="str">
        <f>'Energy &amp; GHG'!A26</f>
        <v>EGR6</v>
      </c>
      <c r="F35" s="235">
        <f>'Energy &amp; GHG'!E26</f>
        <v>0</v>
      </c>
      <c r="G35" s="235">
        <f>'Energy &amp; GHG'!H26</f>
        <v>0</v>
      </c>
      <c r="H35" s="235">
        <f>'Energy &amp; GHG'!J26</f>
        <v>0</v>
      </c>
      <c r="I35" s="332"/>
      <c r="J35" s="332"/>
    </row>
    <row r="36" spans="1:10">
      <c r="A36" s="235">
        <f>'About you'!D36</f>
        <v>0</v>
      </c>
      <c r="B36" s="240">
        <f>'About you'!D38</f>
        <v>0</v>
      </c>
      <c r="C36" s="240" t="str">
        <f>'Energy &amp; GHG'!$B$2</f>
        <v xml:space="preserve">energy &amp; greenhouse gases </v>
      </c>
      <c r="D36" s="235" t="str">
        <f>'Energy &amp; GHG'!$A$20</f>
        <v>Reporting</v>
      </c>
      <c r="E36" s="235" t="str">
        <f>'Energy &amp; GHG'!A27</f>
        <v>EGR7</v>
      </c>
      <c r="F36" s="235">
        <f>'Energy &amp; GHG'!E27</f>
        <v>0</v>
      </c>
      <c r="G36" s="235">
        <f>'Energy &amp; GHG'!H27</f>
        <v>0</v>
      </c>
      <c r="H36" s="235">
        <f>'Energy &amp; GHG'!J27</f>
        <v>0</v>
      </c>
      <c r="I36" s="332"/>
      <c r="J36" s="332"/>
    </row>
    <row r="37" spans="1:10">
      <c r="A37" s="235">
        <f>'About you'!D37</f>
        <v>0</v>
      </c>
      <c r="B37" s="240">
        <f>'About you'!D39</f>
        <v>0</v>
      </c>
      <c r="C37" s="240" t="str">
        <f>'Energy &amp; GHG'!$B$2</f>
        <v xml:space="preserve">energy &amp; greenhouse gases </v>
      </c>
      <c r="D37" s="235" t="str">
        <f>'Energy &amp; GHG'!$A$20</f>
        <v>Reporting</v>
      </c>
      <c r="E37" s="235" t="str">
        <f>'Energy &amp; GHG'!A28</f>
        <v>EGR8</v>
      </c>
      <c r="F37" s="235">
        <f>'Energy &amp; GHG'!E28</f>
        <v>0</v>
      </c>
      <c r="G37" s="235">
        <f>'Energy &amp; GHG'!H28</f>
        <v>0</v>
      </c>
      <c r="H37" s="235">
        <f>'Energy &amp; GHG'!J28</f>
        <v>0</v>
      </c>
      <c r="I37" s="332"/>
      <c r="J37" s="332"/>
    </row>
    <row r="38" spans="1:10">
      <c r="A38" s="235">
        <f>'About you'!D38</f>
        <v>0</v>
      </c>
      <c r="B38" s="240">
        <f>'About you'!D40</f>
        <v>0</v>
      </c>
      <c r="C38" s="240" t="str">
        <f>Water!$B$2</f>
        <v>water</v>
      </c>
      <c r="D38" s="235" t="str">
        <f>Water!$A$6</f>
        <v>Water usage</v>
      </c>
      <c r="E38" s="235" t="str">
        <f>Water!A7</f>
        <v>W1</v>
      </c>
      <c r="F38" s="235">
        <f>Water!E7</f>
        <v>0</v>
      </c>
      <c r="G38" s="235">
        <f>Water!H7</f>
        <v>0</v>
      </c>
      <c r="H38" s="235">
        <f>Water!K7</f>
        <v>0</v>
      </c>
      <c r="I38" s="332">
        <f>SUM(H38:H50)</f>
        <v>0</v>
      </c>
      <c r="J38" s="332" t="str">
        <f>IF(I38='Dude score'!N22, "Yes", "No")</f>
        <v>Yes</v>
      </c>
    </row>
    <row r="39" spans="1:10">
      <c r="A39" s="235">
        <f>'About you'!D39</f>
        <v>0</v>
      </c>
      <c r="B39" s="240">
        <f>'About you'!D41</f>
        <v>0</v>
      </c>
      <c r="C39" s="240" t="str">
        <f>Water!$B$2</f>
        <v>water</v>
      </c>
      <c r="D39" s="235" t="str">
        <f>Water!$A$6</f>
        <v>Water usage</v>
      </c>
      <c r="E39" s="235" t="str">
        <f>Water!A8</f>
        <v>W2</v>
      </c>
      <c r="F39" s="235">
        <f>Water!E8</f>
        <v>0</v>
      </c>
      <c r="G39" s="235">
        <f>Water!H8</f>
        <v>0</v>
      </c>
      <c r="H39" s="235">
        <f>Water!K8</f>
        <v>0</v>
      </c>
      <c r="I39" s="332"/>
      <c r="J39" s="332"/>
    </row>
    <row r="40" spans="1:10">
      <c r="A40" s="235">
        <f>'About you'!D40</f>
        <v>0</v>
      </c>
      <c r="B40" s="240">
        <f>'About you'!D42</f>
        <v>0</v>
      </c>
      <c r="C40" s="240" t="str">
        <f>Water!$B$2</f>
        <v>water</v>
      </c>
      <c r="D40" s="235" t="str">
        <f>Water!$A$6</f>
        <v>Water usage</v>
      </c>
      <c r="E40" s="235" t="str">
        <f>Water!A9</f>
        <v>W3</v>
      </c>
      <c r="F40" s="235">
        <f>Water!E9</f>
        <v>0</v>
      </c>
      <c r="G40" s="235">
        <f>Water!H9</f>
        <v>0</v>
      </c>
      <c r="H40" s="235">
        <f>Water!K9</f>
        <v>0</v>
      </c>
      <c r="I40" s="332"/>
      <c r="J40" s="332"/>
    </row>
    <row r="41" spans="1:10">
      <c r="A41" s="235">
        <f>'About you'!D41</f>
        <v>0</v>
      </c>
      <c r="B41" s="240">
        <f>'About you'!D43</f>
        <v>0</v>
      </c>
      <c r="C41" s="240" t="str">
        <f>Water!$B$2</f>
        <v>water</v>
      </c>
      <c r="D41" s="235" t="str">
        <f>Water!$A$6</f>
        <v>Water usage</v>
      </c>
      <c r="E41" s="235" t="str">
        <f>Water!A10</f>
        <v>W4</v>
      </c>
      <c r="F41" s="235">
        <f>Water!E10</f>
        <v>0</v>
      </c>
      <c r="G41" s="235">
        <f>Water!H10</f>
        <v>0</v>
      </c>
      <c r="H41" s="235">
        <f>Water!K10</f>
        <v>0</v>
      </c>
      <c r="I41" s="332"/>
      <c r="J41" s="332"/>
    </row>
    <row r="42" spans="1:10">
      <c r="A42" s="235">
        <f>'About you'!D42</f>
        <v>0</v>
      </c>
      <c r="B42" s="240">
        <f>'About you'!D44</f>
        <v>0</v>
      </c>
      <c r="C42" s="240" t="str">
        <f>Water!$B$2</f>
        <v>water</v>
      </c>
      <c r="D42" s="235" t="str">
        <f>Water!$A$6</f>
        <v>Water usage</v>
      </c>
      <c r="E42" s="235" t="str">
        <f>Water!A11</f>
        <v>W5</v>
      </c>
      <c r="F42" s="235">
        <f>Water!E11</f>
        <v>0</v>
      </c>
      <c r="G42" s="235">
        <f>Water!H11</f>
        <v>0</v>
      </c>
      <c r="H42" s="235">
        <f>Water!K11</f>
        <v>0</v>
      </c>
      <c r="I42" s="332"/>
      <c r="J42" s="332"/>
    </row>
    <row r="43" spans="1:10">
      <c r="A43" s="235">
        <f>'About you'!D43</f>
        <v>0</v>
      </c>
      <c r="B43" s="240">
        <f>'About you'!D45</f>
        <v>0</v>
      </c>
      <c r="C43" s="240" t="str">
        <f>Water!$B$2</f>
        <v>water</v>
      </c>
      <c r="D43" s="235" t="str">
        <f>Water!$A$12</f>
        <v>Catchment Management</v>
      </c>
      <c r="E43" s="235" t="str">
        <f>Water!A13</f>
        <v>C1</v>
      </c>
      <c r="F43" s="235">
        <f>Water!E13</f>
        <v>0</v>
      </c>
      <c r="G43" s="235">
        <f>Water!H13</f>
        <v>0</v>
      </c>
      <c r="H43" s="235">
        <f>Water!K13</f>
        <v>0</v>
      </c>
      <c r="I43" s="332"/>
      <c r="J43" s="332"/>
    </row>
    <row r="44" spans="1:10">
      <c r="A44" s="235">
        <f>'About you'!D44</f>
        <v>0</v>
      </c>
      <c r="B44" s="240">
        <f>'About you'!D46</f>
        <v>0</v>
      </c>
      <c r="C44" s="240" t="str">
        <f>Water!$B$2</f>
        <v>water</v>
      </c>
      <c r="D44" s="235" t="str">
        <f>Water!$A$12</f>
        <v>Catchment Management</v>
      </c>
      <c r="E44" s="235" t="str">
        <f>Water!A14</f>
        <v>C2</v>
      </c>
      <c r="F44" s="235">
        <f>Water!E14</f>
        <v>0</v>
      </c>
      <c r="G44" s="235">
        <f>Water!H14</f>
        <v>0</v>
      </c>
      <c r="H44" s="235">
        <f>Water!K14</f>
        <v>0</v>
      </c>
      <c r="I44" s="332"/>
      <c r="J44" s="332"/>
    </row>
    <row r="45" spans="1:10">
      <c r="A45" s="235">
        <f>'About you'!D45</f>
        <v>0</v>
      </c>
      <c r="B45" s="240">
        <f>'About you'!D47</f>
        <v>0</v>
      </c>
      <c r="C45" s="240" t="str">
        <f>Water!$B$2</f>
        <v>water</v>
      </c>
      <c r="D45" s="235" t="str">
        <f>Water!$A$12</f>
        <v>Catchment Management</v>
      </c>
      <c r="E45" s="235" t="str">
        <f>Water!A15</f>
        <v>C3</v>
      </c>
      <c r="F45" s="235">
        <f>Water!E15</f>
        <v>0</v>
      </c>
      <c r="G45" s="235">
        <f>Water!H15</f>
        <v>0</v>
      </c>
      <c r="H45" s="235">
        <f>Water!K15</f>
        <v>0</v>
      </c>
      <c r="I45" s="332"/>
      <c r="J45" s="332"/>
    </row>
    <row r="46" spans="1:10">
      <c r="A46" s="235">
        <f>'About you'!D46</f>
        <v>0</v>
      </c>
      <c r="B46" s="240">
        <f>'About you'!D48</f>
        <v>0</v>
      </c>
      <c r="C46" s="240" t="str">
        <f>Water!$B$2</f>
        <v>water</v>
      </c>
      <c r="D46" s="235" t="str">
        <f>Water!$A$12</f>
        <v>Catchment Management</v>
      </c>
      <c r="E46" s="235" t="str">
        <f>Water!A16</f>
        <v>C4</v>
      </c>
      <c r="F46" s="235">
        <f>Water!E16</f>
        <v>0</v>
      </c>
      <c r="G46" s="235">
        <f>Water!H16</f>
        <v>0</v>
      </c>
      <c r="H46" s="235">
        <f>Water!K16</f>
        <v>0</v>
      </c>
      <c r="I46" s="332"/>
      <c r="J46" s="332"/>
    </row>
    <row r="47" spans="1:10">
      <c r="A47" s="235">
        <f>'About you'!D47</f>
        <v>0</v>
      </c>
      <c r="B47" s="240">
        <f>'About you'!D49</f>
        <v>0</v>
      </c>
      <c r="C47" s="240" t="str">
        <f>Water!$B$2</f>
        <v>water</v>
      </c>
      <c r="D47" s="235" t="str">
        <f>Water!$A$17</f>
        <v>Reporting</v>
      </c>
      <c r="E47" s="235" t="str">
        <f>Water!A18</f>
        <v>WR1</v>
      </c>
      <c r="F47" s="235">
        <f>Water!E18</f>
        <v>0</v>
      </c>
      <c r="G47" s="235">
        <f>Water!H18</f>
        <v>0</v>
      </c>
      <c r="H47" s="235">
        <f>Water!K18</f>
        <v>0</v>
      </c>
      <c r="I47" s="332"/>
      <c r="J47" s="332"/>
    </row>
    <row r="48" spans="1:10">
      <c r="A48" s="235">
        <f>'About you'!D48</f>
        <v>0</v>
      </c>
      <c r="B48" s="240">
        <f>'About you'!D50</f>
        <v>0</v>
      </c>
      <c r="C48" s="240" t="str">
        <f>Water!$B$2</f>
        <v>water</v>
      </c>
      <c r="D48" s="235" t="str">
        <f>Water!$A$17</f>
        <v>Reporting</v>
      </c>
      <c r="E48" s="235" t="str">
        <f>Water!A19</f>
        <v>WR2</v>
      </c>
      <c r="F48" s="235">
        <f>Water!E19</f>
        <v>0</v>
      </c>
      <c r="G48" s="235">
        <f>Water!H19</f>
        <v>0</v>
      </c>
      <c r="H48" s="235">
        <f>Water!K19</f>
        <v>0</v>
      </c>
      <c r="I48" s="332"/>
      <c r="J48" s="332"/>
    </row>
    <row r="49" spans="1:10">
      <c r="A49" s="235">
        <f>'About you'!D49</f>
        <v>0</v>
      </c>
      <c r="B49" s="240">
        <f>'About you'!D51</f>
        <v>0</v>
      </c>
      <c r="C49" s="240" t="str">
        <f>Water!$B$2</f>
        <v>water</v>
      </c>
      <c r="D49" s="235" t="str">
        <f>Water!$A$17</f>
        <v>Reporting</v>
      </c>
      <c r="E49" s="235" t="str">
        <f>Water!A20</f>
        <v>WR3</v>
      </c>
      <c r="F49" s="235">
        <f>Water!E20</f>
        <v>0</v>
      </c>
      <c r="G49" s="235">
        <f>Water!H20</f>
        <v>0</v>
      </c>
      <c r="H49" s="235">
        <f>Water!K20</f>
        <v>0</v>
      </c>
      <c r="I49" s="332"/>
      <c r="J49" s="332"/>
    </row>
    <row r="50" spans="1:10">
      <c r="A50" s="235">
        <f>'About you'!D50</f>
        <v>0</v>
      </c>
      <c r="B50" s="240">
        <f>'About you'!D52</f>
        <v>0</v>
      </c>
      <c r="C50" s="240" t="str">
        <f>Water!$B$2</f>
        <v>water</v>
      </c>
      <c r="D50" s="235" t="str">
        <f>Water!$A$17</f>
        <v>Reporting</v>
      </c>
      <c r="E50" s="235" t="str">
        <f>Water!A21</f>
        <v>WR4</v>
      </c>
      <c r="F50" s="235">
        <f>Water!E21</f>
        <v>0</v>
      </c>
      <c r="G50" s="235">
        <f>Water!H21</f>
        <v>0</v>
      </c>
      <c r="H50" s="235">
        <f>Water!K21</f>
        <v>0</v>
      </c>
      <c r="I50" s="332"/>
      <c r="J50" s="332"/>
    </row>
    <row r="51" spans="1:10">
      <c r="A51" s="235">
        <f>'About you'!D51</f>
        <v>0</v>
      </c>
      <c r="B51" s="240">
        <f>'About you'!D53</f>
        <v>0</v>
      </c>
      <c r="C51" s="240" t="str">
        <f>' Waste &amp; Resources'!$B$2</f>
        <v>waste &amp; resources</v>
      </c>
      <c r="D51" s="235" t="str">
        <f>' Waste &amp; Resources'!$A$6</f>
        <v>Waste monitoring</v>
      </c>
      <c r="E51" s="235" t="str">
        <f>' Waste &amp; Resources'!A7</f>
        <v>WM1</v>
      </c>
      <c r="F51" s="235">
        <f>' Waste &amp; Resources'!E7</f>
        <v>0</v>
      </c>
      <c r="G51" s="235">
        <f>' Waste &amp; Resources'!H7</f>
        <v>0</v>
      </c>
      <c r="H51" s="235">
        <f>' Waste &amp; Resources'!K7</f>
        <v>0</v>
      </c>
      <c r="I51" s="332">
        <f>SUM(H51:H65)</f>
        <v>0</v>
      </c>
      <c r="J51" s="332" t="str">
        <f>IF(I51='Dude score'!N26, "Yes", "No")</f>
        <v>Yes</v>
      </c>
    </row>
    <row r="52" spans="1:10">
      <c r="A52" s="235">
        <f>'About you'!D52</f>
        <v>0</v>
      </c>
      <c r="B52" s="240">
        <f>'About you'!D54</f>
        <v>0</v>
      </c>
      <c r="C52" s="240" t="str">
        <f>' Waste &amp; Resources'!$B$2</f>
        <v>waste &amp; resources</v>
      </c>
      <c r="D52" s="235" t="str">
        <f>' Waste &amp; Resources'!$A$6</f>
        <v>Waste monitoring</v>
      </c>
      <c r="E52" s="235" t="str">
        <f>' Waste &amp; Resources'!A8</f>
        <v>WM2</v>
      </c>
      <c r="F52" s="235">
        <f>' Waste &amp; Resources'!E8</f>
        <v>0</v>
      </c>
      <c r="G52" s="235">
        <f>' Waste &amp; Resources'!H8</f>
        <v>0</v>
      </c>
      <c r="H52" s="235">
        <f>' Waste &amp; Resources'!K8</f>
        <v>0</v>
      </c>
      <c r="I52" s="332"/>
      <c r="J52" s="332"/>
    </row>
    <row r="53" spans="1:10">
      <c r="A53" s="235">
        <f>'About you'!D53</f>
        <v>0</v>
      </c>
      <c r="B53" s="240">
        <f>'About you'!D55</f>
        <v>0</v>
      </c>
      <c r="C53" s="240" t="str">
        <f>' Waste &amp; Resources'!$B$2</f>
        <v>waste &amp; resources</v>
      </c>
      <c r="D53" s="235" t="str">
        <f>' Waste &amp; Resources'!$A$6</f>
        <v>Waste monitoring</v>
      </c>
      <c r="E53" s="235" t="str">
        <f>' Waste &amp; Resources'!A9</f>
        <v>WM3</v>
      </c>
      <c r="F53" s="235">
        <f>' Waste &amp; Resources'!E9</f>
        <v>0</v>
      </c>
      <c r="G53" s="235">
        <f>' Waste &amp; Resources'!H9</f>
        <v>0</v>
      </c>
      <c r="H53" s="235">
        <f>' Waste &amp; Resources'!K9</f>
        <v>0</v>
      </c>
      <c r="I53" s="332"/>
      <c r="J53" s="332"/>
    </row>
    <row r="54" spans="1:10">
      <c r="A54" s="235">
        <f>'About you'!D54</f>
        <v>0</v>
      </c>
      <c r="B54" s="240">
        <f>'About you'!D56</f>
        <v>0</v>
      </c>
      <c r="C54" s="240" t="str">
        <f>' Waste &amp; Resources'!$B$2</f>
        <v>waste &amp; resources</v>
      </c>
      <c r="D54" s="235" t="str">
        <f>' Waste &amp; Resources'!$A$6</f>
        <v>Waste monitoring</v>
      </c>
      <c r="E54" s="235" t="str">
        <f>' Waste &amp; Resources'!A10</f>
        <v>WM4</v>
      </c>
      <c r="F54" s="235">
        <f>' Waste &amp; Resources'!E10</f>
        <v>0</v>
      </c>
      <c r="G54" s="235">
        <f>' Waste &amp; Resources'!H10</f>
        <v>0</v>
      </c>
      <c r="H54" s="235">
        <f>' Waste &amp; Resources'!K10</f>
        <v>0</v>
      </c>
      <c r="I54" s="332"/>
      <c r="J54" s="332"/>
    </row>
    <row r="55" spans="1:10">
      <c r="A55" s="235">
        <f>'About you'!D55</f>
        <v>0</v>
      </c>
      <c r="B55" s="240">
        <f>'About you'!D57</f>
        <v>0</v>
      </c>
      <c r="C55" s="240" t="str">
        <f>' Waste &amp; Resources'!$B$2</f>
        <v>waste &amp; resources</v>
      </c>
      <c r="D55" s="235" t="str">
        <f>' Waste &amp; Resources'!$A$11</f>
        <v>Landfill diversion</v>
      </c>
      <c r="E55" s="235" t="str">
        <f>' Waste &amp; Resources'!A12</f>
        <v>LD1</v>
      </c>
      <c r="F55" s="235">
        <f>' Waste &amp; Resources'!E12</f>
        <v>0</v>
      </c>
      <c r="G55" s="235">
        <f>' Waste &amp; Resources'!H12</f>
        <v>0</v>
      </c>
      <c r="H55" s="235">
        <f>' Waste &amp; Resources'!K12</f>
        <v>0</v>
      </c>
      <c r="I55" s="332"/>
      <c r="J55" s="332"/>
    </row>
    <row r="56" spans="1:10">
      <c r="A56" s="235">
        <f>'About you'!D56</f>
        <v>0</v>
      </c>
      <c r="B56" s="240">
        <f>'About you'!D58</f>
        <v>0</v>
      </c>
      <c r="C56" s="240" t="str">
        <f>' Waste &amp; Resources'!$B$2</f>
        <v>waste &amp; resources</v>
      </c>
      <c r="D56" s="235" t="str">
        <f>' Waste &amp; Resources'!$A$11</f>
        <v>Landfill diversion</v>
      </c>
      <c r="E56" s="235" t="str">
        <f>' Waste &amp; Resources'!A13</f>
        <v>LD2</v>
      </c>
      <c r="F56" s="235">
        <f>' Waste &amp; Resources'!E13</f>
        <v>0</v>
      </c>
      <c r="G56" s="235">
        <f>' Waste &amp; Resources'!H13</f>
        <v>0</v>
      </c>
      <c r="H56" s="235">
        <f>' Waste &amp; Resources'!K13</f>
        <v>0</v>
      </c>
      <c r="I56" s="332"/>
      <c r="J56" s="332"/>
    </row>
    <row r="57" spans="1:10">
      <c r="A57" s="235">
        <f>'About you'!D57</f>
        <v>0</v>
      </c>
      <c r="B57" s="240">
        <f>'About you'!D59</f>
        <v>0</v>
      </c>
      <c r="C57" s="240" t="str">
        <f>' Waste &amp; Resources'!$B$2</f>
        <v>waste &amp; resources</v>
      </c>
      <c r="D57" s="235" t="str">
        <f>' Waste &amp; Resources'!$A$11</f>
        <v>Landfill diversion</v>
      </c>
      <c r="E57" s="235" t="str">
        <f>' Waste &amp; Resources'!A14</f>
        <v>LD3</v>
      </c>
      <c r="F57" s="235">
        <f>' Waste &amp; Resources'!E14</f>
        <v>0</v>
      </c>
      <c r="G57" s="235">
        <f>' Waste &amp; Resources'!H14</f>
        <v>0</v>
      </c>
      <c r="H57" s="235">
        <f>' Waste &amp; Resources'!K14</f>
        <v>0</v>
      </c>
      <c r="I57" s="332"/>
      <c r="J57" s="332"/>
    </row>
    <row r="58" spans="1:10">
      <c r="A58" s="235">
        <f>'About you'!D58</f>
        <v>0</v>
      </c>
      <c r="B58" s="240">
        <f>'About you'!D60</f>
        <v>0</v>
      </c>
      <c r="C58" s="240" t="str">
        <f>' Waste &amp; Resources'!$B$2</f>
        <v>waste &amp; resources</v>
      </c>
      <c r="D58" s="235" t="str">
        <f>' Waste &amp; Resources'!$A$15</f>
        <v>Circular thinking</v>
      </c>
      <c r="E58" s="235" t="str">
        <f>' Waste &amp; Resources'!A16</f>
        <v>CT1</v>
      </c>
      <c r="F58" s="235">
        <f>' Waste &amp; Resources'!E16</f>
        <v>0</v>
      </c>
      <c r="G58" s="235">
        <f>' Waste &amp; Resources'!H16</f>
        <v>0</v>
      </c>
      <c r="H58" s="235">
        <f>' Waste &amp; Resources'!K16</f>
        <v>0</v>
      </c>
      <c r="I58" s="332"/>
      <c r="J58" s="332"/>
    </row>
    <row r="59" spans="1:10">
      <c r="A59" s="235">
        <f>'About you'!D59</f>
        <v>0</v>
      </c>
      <c r="B59" s="240">
        <f>'About you'!D61</f>
        <v>0</v>
      </c>
      <c r="C59" s="240" t="str">
        <f>' Waste &amp; Resources'!$B$2</f>
        <v>waste &amp; resources</v>
      </c>
      <c r="D59" s="235" t="str">
        <f>' Waste &amp; Resources'!$A$15</f>
        <v>Circular thinking</v>
      </c>
      <c r="E59" s="235" t="str">
        <f>' Waste &amp; Resources'!A17</f>
        <v>CT2</v>
      </c>
      <c r="F59" s="235">
        <f>' Waste &amp; Resources'!E17</f>
        <v>0</v>
      </c>
      <c r="G59" s="235">
        <f>' Waste &amp; Resources'!H17</f>
        <v>0</v>
      </c>
      <c r="H59" s="235">
        <f>' Waste &amp; Resources'!K17</f>
        <v>0</v>
      </c>
      <c r="I59" s="332"/>
      <c r="J59" s="332"/>
    </row>
    <row r="60" spans="1:10">
      <c r="A60" s="235">
        <f>'About you'!D60</f>
        <v>0</v>
      </c>
      <c r="B60" s="240">
        <f>'About you'!D62</f>
        <v>0</v>
      </c>
      <c r="C60" s="240" t="str">
        <f>' Waste &amp; Resources'!$B$2</f>
        <v>waste &amp; resources</v>
      </c>
      <c r="D60" s="235" t="str">
        <f>' Waste &amp; Resources'!$A$15</f>
        <v>Circular thinking</v>
      </c>
      <c r="E60" s="235" t="str">
        <f>' Waste &amp; Resources'!A18</f>
        <v>CT3</v>
      </c>
      <c r="F60" s="235">
        <f>' Waste &amp; Resources'!E18</f>
        <v>0</v>
      </c>
      <c r="G60" s="235">
        <f>' Waste &amp; Resources'!H18</f>
        <v>0</v>
      </c>
      <c r="H60" s="235">
        <f>' Waste &amp; Resources'!K18</f>
        <v>0</v>
      </c>
      <c r="I60" s="332"/>
      <c r="J60" s="332"/>
    </row>
    <row r="61" spans="1:10">
      <c r="A61" s="235">
        <f>'About you'!D61</f>
        <v>0</v>
      </c>
      <c r="B61" s="240">
        <f>'About you'!D63</f>
        <v>0</v>
      </c>
      <c r="C61" s="240" t="str">
        <f>' Waste &amp; Resources'!$B$2</f>
        <v>waste &amp; resources</v>
      </c>
      <c r="D61" s="235" t="str">
        <f>' Waste &amp; Resources'!$A$15</f>
        <v>Circular thinking</v>
      </c>
      <c r="E61" s="235" t="str">
        <f>' Waste &amp; Resources'!A19</f>
        <v>CT4</v>
      </c>
      <c r="F61" s="235">
        <f>' Waste &amp; Resources'!E19</f>
        <v>0</v>
      </c>
      <c r="G61" s="235">
        <f>' Waste &amp; Resources'!H19</f>
        <v>0</v>
      </c>
      <c r="H61" s="235">
        <f>' Waste &amp; Resources'!K19</f>
        <v>0</v>
      </c>
      <c r="I61" s="332"/>
      <c r="J61" s="332"/>
    </row>
    <row r="62" spans="1:10">
      <c r="A62" s="235">
        <f>'About you'!D62</f>
        <v>0</v>
      </c>
      <c r="B62" s="240">
        <f>'About you'!D64</f>
        <v>0</v>
      </c>
      <c r="C62" s="240" t="str">
        <f>' Waste &amp; Resources'!$B$2</f>
        <v>waste &amp; resources</v>
      </c>
      <c r="D62" s="235" t="str">
        <f>' Waste &amp; Resources'!$A$15</f>
        <v>Circular thinking</v>
      </c>
      <c r="E62" s="235" t="str">
        <f>' Waste &amp; Resources'!A20</f>
        <v>CT5</v>
      </c>
      <c r="F62" s="235">
        <f>' Waste &amp; Resources'!E20</f>
        <v>0</v>
      </c>
      <c r="G62" s="235">
        <f>' Waste &amp; Resources'!H20</f>
        <v>0</v>
      </c>
      <c r="H62" s="235">
        <f>' Waste &amp; Resources'!K20</f>
        <v>0</v>
      </c>
      <c r="I62" s="332"/>
      <c r="J62" s="332"/>
    </row>
    <row r="63" spans="1:10">
      <c r="A63" s="235">
        <f>'About you'!D63</f>
        <v>0</v>
      </c>
      <c r="B63" s="240">
        <f>'About you'!D65</f>
        <v>0</v>
      </c>
      <c r="C63" s="240" t="str">
        <f>' Waste &amp; Resources'!$B$2</f>
        <v>waste &amp; resources</v>
      </c>
      <c r="D63" s="235" t="str">
        <f>' Waste &amp; Resources'!$A$21</f>
        <v>Reporting</v>
      </c>
      <c r="E63" s="235" t="str">
        <f>' Waste &amp; Resources'!A22</f>
        <v>WRR1</v>
      </c>
      <c r="F63" s="235">
        <f>' Waste &amp; Resources'!E22</f>
        <v>0</v>
      </c>
      <c r="G63" s="235">
        <f>' Waste &amp; Resources'!H22</f>
        <v>0</v>
      </c>
      <c r="H63" s="235">
        <f>' Waste &amp; Resources'!K22</f>
        <v>0</v>
      </c>
      <c r="I63" s="332"/>
      <c r="J63" s="332"/>
    </row>
    <row r="64" spans="1:10">
      <c r="A64" s="235">
        <f>'About you'!D64</f>
        <v>0</v>
      </c>
      <c r="B64" s="240">
        <f>'About you'!D66</f>
        <v>0</v>
      </c>
      <c r="C64" s="240" t="str">
        <f>' Waste &amp; Resources'!$B$2</f>
        <v>waste &amp; resources</v>
      </c>
      <c r="D64" s="235" t="str">
        <f>' Waste &amp; Resources'!$A$21</f>
        <v>Reporting</v>
      </c>
      <c r="E64" s="235" t="str">
        <f>' Waste &amp; Resources'!A23</f>
        <v>WRR2</v>
      </c>
      <c r="F64" s="235">
        <f>' Waste &amp; Resources'!E23</f>
        <v>0</v>
      </c>
      <c r="G64" s="235">
        <f>' Waste &amp; Resources'!H23</f>
        <v>0</v>
      </c>
      <c r="H64" s="235">
        <f>' Waste &amp; Resources'!K23</f>
        <v>0</v>
      </c>
      <c r="I64" s="332"/>
      <c r="J64" s="332"/>
    </row>
    <row r="65" spans="1:10">
      <c r="A65" s="235">
        <f>'About you'!D65</f>
        <v>0</v>
      </c>
      <c r="B65" s="240">
        <f>'About you'!D67</f>
        <v>0</v>
      </c>
      <c r="C65" s="240" t="str">
        <f>' Waste &amp; Resources'!$B$2</f>
        <v>waste &amp; resources</v>
      </c>
      <c r="D65" s="235" t="str">
        <f>' Waste &amp; Resources'!$A$21</f>
        <v>Reporting</v>
      </c>
      <c r="E65" s="235" t="str">
        <f>' Waste &amp; Resources'!A24</f>
        <v>WRR3</v>
      </c>
      <c r="F65" s="235">
        <f>' Waste &amp; Resources'!E24</f>
        <v>0</v>
      </c>
      <c r="G65" s="235">
        <f>' Waste &amp; Resources'!H24</f>
        <v>0</v>
      </c>
      <c r="H65" s="235">
        <f>' Waste &amp; Resources'!K24</f>
        <v>0</v>
      </c>
      <c r="I65" s="332"/>
      <c r="J65" s="332"/>
    </row>
    <row r="66" spans="1:10" ht="15.95" thickBot="1">
      <c r="C66" s="240"/>
      <c r="G66"/>
      <c r="H66"/>
    </row>
    <row r="67" spans="1:10" ht="15.95" thickBot="1">
      <c r="C67" s="240"/>
      <c r="G67"/>
      <c r="H67" s="273" t="s">
        <v>263</v>
      </c>
      <c r="I67" s="275">
        <f>SUM(H2:H65)</f>
        <v>0</v>
      </c>
      <c r="J67" s="274" t="str">
        <f>IF(I67='Dude score'!N31, "Yes", "No")</f>
        <v>Yes</v>
      </c>
    </row>
    <row r="68" spans="1:10">
      <c r="C68" s="240"/>
      <c r="G68"/>
      <c r="H68"/>
    </row>
    <row r="69" spans="1:10">
      <c r="C69" s="240"/>
      <c r="G69"/>
      <c r="H69"/>
    </row>
    <row r="70" spans="1:10">
      <c r="C70" s="240"/>
    </row>
    <row r="71" spans="1:10">
      <c r="C71" s="240"/>
    </row>
    <row r="72" spans="1:10">
      <c r="C72" s="240"/>
    </row>
    <row r="73" spans="1:10">
      <c r="C73" s="240"/>
    </row>
    <row r="74" spans="1:10">
      <c r="C74" s="240"/>
    </row>
    <row r="75" spans="1:10">
      <c r="C75" s="240"/>
    </row>
    <row r="76" spans="1:10">
      <c r="C76" s="240"/>
    </row>
    <row r="77" spans="1:10">
      <c r="C77" s="240"/>
    </row>
    <row r="78" spans="1:10">
      <c r="C78" s="240"/>
    </row>
    <row r="79" spans="1:10">
      <c r="C79" s="240"/>
    </row>
    <row r="80" spans="1:10">
      <c r="C80" s="240"/>
    </row>
    <row r="81" spans="3:3">
      <c r="C81" s="240"/>
    </row>
    <row r="82" spans="3:3">
      <c r="C82" s="240"/>
    </row>
    <row r="83" spans="3:3">
      <c r="C83" s="240"/>
    </row>
    <row r="84" spans="3:3">
      <c r="C84" s="240"/>
    </row>
    <row r="85" spans="3:3">
      <c r="C85" s="240"/>
    </row>
    <row r="86" spans="3:3">
      <c r="C86" s="240"/>
    </row>
    <row r="87" spans="3:3">
      <c r="C87" s="240"/>
    </row>
    <row r="88" spans="3:3">
      <c r="C88" s="240"/>
    </row>
    <row r="89" spans="3:3">
      <c r="C89" s="240"/>
    </row>
    <row r="90" spans="3:3">
      <c r="C90" s="240"/>
    </row>
    <row r="91" spans="3:3">
      <c r="C91" s="240"/>
    </row>
    <row r="92" spans="3:3">
      <c r="C92" s="240"/>
    </row>
    <row r="93" spans="3:3">
      <c r="C93" s="240"/>
    </row>
    <row r="94" spans="3:3">
      <c r="C94" s="240"/>
    </row>
    <row r="95" spans="3:3">
      <c r="C95" s="240"/>
    </row>
    <row r="96" spans="3:3">
      <c r="C96" s="240"/>
    </row>
    <row r="97" spans="3:3">
      <c r="C97" s="240"/>
    </row>
    <row r="98" spans="3:3">
      <c r="C98" s="240"/>
    </row>
    <row r="99" spans="3:3">
      <c r="C99" s="240"/>
    </row>
    <row r="100" spans="3:3">
      <c r="C100" s="240"/>
    </row>
    <row r="101" spans="3:3">
      <c r="C101" s="240"/>
    </row>
    <row r="102" spans="3:3">
      <c r="C102" s="240"/>
    </row>
    <row r="103" spans="3:3">
      <c r="C103" s="240"/>
    </row>
    <row r="104" spans="3:3">
      <c r="C104" s="240"/>
    </row>
    <row r="105" spans="3:3">
      <c r="C105" s="240"/>
    </row>
    <row r="106" spans="3:3">
      <c r="C106" s="240"/>
    </row>
    <row r="107" spans="3:3">
      <c r="C107" s="240"/>
    </row>
    <row r="108" spans="3:3">
      <c r="C108" s="240"/>
    </row>
    <row r="109" spans="3:3">
      <c r="C109" s="240"/>
    </row>
    <row r="110" spans="3:3">
      <c r="C110" s="240"/>
    </row>
    <row r="111" spans="3:3">
      <c r="C111" s="240"/>
    </row>
    <row r="112" spans="3:3">
      <c r="C112" s="240"/>
    </row>
    <row r="113" spans="3:3">
      <c r="C113" s="240"/>
    </row>
    <row r="114" spans="3:3">
      <c r="C114" s="240"/>
    </row>
    <row r="115" spans="3:3">
      <c r="C115" s="240"/>
    </row>
    <row r="116" spans="3:3">
      <c r="C116" s="240"/>
    </row>
    <row r="117" spans="3:3">
      <c r="C117" s="240"/>
    </row>
    <row r="118" spans="3:3">
      <c r="C118" s="240"/>
    </row>
  </sheetData>
  <mergeCells count="8">
    <mergeCell ref="I2:I18"/>
    <mergeCell ref="I19:I37"/>
    <mergeCell ref="I38:I50"/>
    <mergeCell ref="I51:I65"/>
    <mergeCell ref="J2:J18"/>
    <mergeCell ref="J19:J37"/>
    <mergeCell ref="J38:J50"/>
    <mergeCell ref="J51:J65"/>
  </mergeCells>
  <conditionalFormatting sqref="J1:J1048576">
    <cfRule type="containsText" dxfId="1" priority="2" operator="containsText" text="No">
      <formula>NOT(ISERROR(SEARCH("No",J1)))</formula>
    </cfRule>
    <cfRule type="containsText" dxfId="0" priority="1" operator="containsText" text="Yes">
      <formula>NOT(ISERROR(SEARCH("Yes",J1)))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12"/>
  <sheetViews>
    <sheetView workbookViewId="0">
      <selection activeCell="I7" sqref="I7"/>
    </sheetView>
  </sheetViews>
  <sheetFormatPr defaultColWidth="9.140625" defaultRowHeight="15"/>
  <cols>
    <col min="1" max="1" width="9.140625" style="6"/>
    <col min="2" max="2" width="37" style="6" customWidth="1"/>
    <col min="3" max="7" width="9.140625" style="6"/>
    <col min="8" max="8" width="20" style="6" customWidth="1"/>
    <col min="9" max="9" width="47.85546875" style="6" customWidth="1"/>
    <col min="10" max="10" width="20.140625" style="6" customWidth="1"/>
    <col min="11" max="11" width="9.140625" style="6"/>
    <col min="12" max="12" width="38.140625" style="6" customWidth="1"/>
    <col min="13" max="16384" width="9.140625" style="6"/>
  </cols>
  <sheetData>
    <row r="1" spans="1:13" ht="71.25" customHeight="1">
      <c r="A1" s="6" t="s">
        <v>264</v>
      </c>
      <c r="B1" s="6" t="s">
        <v>265</v>
      </c>
      <c r="C1" s="6" t="s">
        <v>266</v>
      </c>
      <c r="D1" s="4" t="s">
        <v>267</v>
      </c>
      <c r="H1" s="6" t="s">
        <v>268</v>
      </c>
      <c r="I1" s="6" t="s">
        <v>269</v>
      </c>
      <c r="L1" s="6" t="s">
        <v>270</v>
      </c>
      <c r="M1" s="6" t="s">
        <v>271</v>
      </c>
    </row>
    <row r="2" spans="1:13" ht="80.099999999999994">
      <c r="A2" s="6" t="s">
        <v>272</v>
      </c>
      <c r="B2" s="6" t="s">
        <v>273</v>
      </c>
      <c r="C2" s="6" t="s">
        <v>274</v>
      </c>
      <c r="D2" s="6" t="s">
        <v>275</v>
      </c>
      <c r="I2" s="6" t="s">
        <v>276</v>
      </c>
      <c r="L2" s="6" t="s">
        <v>277</v>
      </c>
    </row>
    <row r="3" spans="1:13" ht="84" customHeight="1">
      <c r="C3" s="6" t="s">
        <v>278</v>
      </c>
      <c r="D3" s="6" t="s">
        <v>279</v>
      </c>
      <c r="I3" s="6" t="s">
        <v>280</v>
      </c>
      <c r="L3" s="6" t="s">
        <v>281</v>
      </c>
    </row>
    <row r="4" spans="1:13" ht="63.95">
      <c r="C4" s="6" t="s">
        <v>282</v>
      </c>
      <c r="D4" s="6" t="s">
        <v>283</v>
      </c>
      <c r="I4" s="6" t="s">
        <v>284</v>
      </c>
      <c r="L4" s="6" t="s">
        <v>285</v>
      </c>
    </row>
    <row r="5" spans="1:13" ht="63.95">
      <c r="C5" s="6" t="s">
        <v>286</v>
      </c>
      <c r="D5" s="6" t="s">
        <v>287</v>
      </c>
    </row>
    <row r="14" spans="1:13" s="28" customFormat="1" ht="15.95">
      <c r="A14" s="28" t="s">
        <v>288</v>
      </c>
      <c r="B14" s="28" t="s">
        <v>242</v>
      </c>
    </row>
    <row r="15" spans="1:13" ht="15.95">
      <c r="B15" s="6" t="s">
        <v>289</v>
      </c>
      <c r="C15" s="6">
        <v>1</v>
      </c>
    </row>
    <row r="16" spans="1:13" ht="15.95">
      <c r="B16" s="6" t="s">
        <v>290</v>
      </c>
      <c r="C16" s="6">
        <v>1</v>
      </c>
    </row>
    <row r="17" spans="2:3" ht="15.95">
      <c r="B17" s="6" t="s">
        <v>291</v>
      </c>
      <c r="C17" s="6">
        <v>1</v>
      </c>
    </row>
    <row r="18" spans="2:3" ht="15.95">
      <c r="B18" s="6" t="s">
        <v>272</v>
      </c>
      <c r="C18" s="6">
        <v>0</v>
      </c>
    </row>
    <row r="19" spans="2:3">
      <c r="C19" s="6">
        <v>0</v>
      </c>
    </row>
    <row r="21" spans="2:3" ht="15.95">
      <c r="B21" s="6" t="s">
        <v>292</v>
      </c>
      <c r="C21" s="6">
        <v>4</v>
      </c>
    </row>
    <row r="22" spans="2:3" ht="15.95">
      <c r="B22" s="6" t="s">
        <v>293</v>
      </c>
      <c r="C22" s="6">
        <v>2</v>
      </c>
    </row>
    <row r="23" spans="2:3" ht="15.95">
      <c r="B23" s="6" t="s">
        <v>272</v>
      </c>
      <c r="C23" s="6">
        <v>0</v>
      </c>
    </row>
    <row r="25" spans="2:3" ht="15.95">
      <c r="B25" s="6" t="s">
        <v>294</v>
      </c>
      <c r="C25" s="6">
        <v>1</v>
      </c>
    </row>
    <row r="26" spans="2:3" ht="15.95">
      <c r="B26" s="6" t="s">
        <v>295</v>
      </c>
      <c r="C26" s="6">
        <v>0.5</v>
      </c>
    </row>
    <row r="27" spans="2:3" ht="15.95">
      <c r="B27" s="6" t="s">
        <v>272</v>
      </c>
      <c r="C27" s="6">
        <v>0</v>
      </c>
    </row>
    <row r="29" spans="2:3" ht="15.95">
      <c r="B29" s="6" t="s">
        <v>296</v>
      </c>
      <c r="C29" s="6">
        <v>1</v>
      </c>
    </row>
    <row r="30" spans="2:3" ht="15.95">
      <c r="B30" s="6" t="s">
        <v>297</v>
      </c>
      <c r="C30" s="6">
        <v>0.5</v>
      </c>
    </row>
    <row r="31" spans="2:3" ht="17.100000000000001" customHeight="1">
      <c r="B31" s="6" t="s">
        <v>272</v>
      </c>
      <c r="C31" s="6">
        <v>0</v>
      </c>
    </row>
    <row r="32" spans="2:3" ht="17.100000000000001" customHeight="1"/>
    <row r="33" spans="1:3" ht="17.100000000000001" customHeight="1">
      <c r="B33" s="6" t="s">
        <v>298</v>
      </c>
      <c r="C33" s="6">
        <v>1</v>
      </c>
    </row>
    <row r="34" spans="1:3" ht="15.95">
      <c r="B34" s="6" t="s">
        <v>299</v>
      </c>
      <c r="C34" s="6">
        <v>1</v>
      </c>
    </row>
    <row r="35" spans="1:3" ht="15.95">
      <c r="B35" s="6" t="s">
        <v>272</v>
      </c>
      <c r="C35" s="6">
        <v>0</v>
      </c>
    </row>
    <row r="37" spans="1:3" ht="15.95">
      <c r="A37" s="6" t="s">
        <v>300</v>
      </c>
      <c r="B37" s="6" t="s">
        <v>301</v>
      </c>
    </row>
    <row r="38" spans="1:3">
      <c r="C38" s="6">
        <v>0</v>
      </c>
    </row>
    <row r="39" spans="1:3" ht="15.95">
      <c r="B39" s="6" t="s">
        <v>302</v>
      </c>
      <c r="C39" s="6">
        <v>1</v>
      </c>
    </row>
    <row r="40" spans="1:3" ht="15.95">
      <c r="B40" s="6" t="s">
        <v>303</v>
      </c>
      <c r="C40" s="6">
        <v>1</v>
      </c>
    </row>
    <row r="41" spans="1:3" ht="15.95">
      <c r="B41" s="6" t="s">
        <v>272</v>
      </c>
      <c r="C41" s="6">
        <v>0</v>
      </c>
    </row>
    <row r="48" spans="1:3" ht="15.95">
      <c r="B48" s="6" t="s">
        <v>304</v>
      </c>
      <c r="C48" s="6">
        <v>4</v>
      </c>
    </row>
    <row r="49" spans="2:3" ht="15.95">
      <c r="B49" s="6" t="s">
        <v>305</v>
      </c>
      <c r="C49" s="6">
        <v>3</v>
      </c>
    </row>
    <row r="50" spans="2:3" ht="15.95">
      <c r="B50" s="6" t="s">
        <v>306</v>
      </c>
      <c r="C50" s="6">
        <v>3</v>
      </c>
    </row>
    <row r="51" spans="2:3" ht="15.95">
      <c r="B51" s="6" t="s">
        <v>307</v>
      </c>
      <c r="C51" s="6">
        <v>2</v>
      </c>
    </row>
    <row r="52" spans="2:3" ht="15.95">
      <c r="B52" s="6" t="s">
        <v>272</v>
      </c>
      <c r="C52" s="6">
        <v>0</v>
      </c>
    </row>
    <row r="55" spans="2:3" ht="15.95">
      <c r="B55" s="6" t="s">
        <v>308</v>
      </c>
      <c r="C55" s="6">
        <v>2</v>
      </c>
    </row>
    <row r="56" spans="2:3" ht="15.95">
      <c r="B56" s="6" t="s">
        <v>309</v>
      </c>
      <c r="C56" s="6">
        <v>1</v>
      </c>
    </row>
    <row r="57" spans="2:3" ht="15.95">
      <c r="B57" s="6" t="s">
        <v>310</v>
      </c>
      <c r="C57" s="6">
        <v>1</v>
      </c>
    </row>
    <row r="58" spans="2:3" ht="15.95">
      <c r="B58" s="6" t="s">
        <v>272</v>
      </c>
      <c r="C58" s="6">
        <v>0</v>
      </c>
    </row>
    <row r="60" spans="2:3" ht="15.95">
      <c r="B60" s="6" t="s">
        <v>311</v>
      </c>
      <c r="C60" s="6">
        <v>1</v>
      </c>
    </row>
    <row r="61" spans="2:3" ht="15.95">
      <c r="B61" s="6" t="s">
        <v>312</v>
      </c>
      <c r="C61" s="6">
        <v>0.5</v>
      </c>
    </row>
    <row r="62" spans="2:3" ht="15.95">
      <c r="B62" s="6" t="s">
        <v>272</v>
      </c>
      <c r="C62" s="6">
        <v>0</v>
      </c>
    </row>
    <row r="64" spans="2:3" ht="15.95">
      <c r="B64" s="6" t="s">
        <v>313</v>
      </c>
      <c r="C64" s="6">
        <v>1</v>
      </c>
    </row>
    <row r="65" spans="1:3" ht="15.95">
      <c r="B65" s="6" t="s">
        <v>314</v>
      </c>
      <c r="C65" s="6">
        <v>0.5</v>
      </c>
    </row>
    <row r="66" spans="1:3" ht="15.95">
      <c r="B66" s="6" t="s">
        <v>315</v>
      </c>
      <c r="C66" s="6">
        <v>0.5</v>
      </c>
    </row>
    <row r="67" spans="1:3" ht="15.95">
      <c r="B67" s="6" t="s">
        <v>272</v>
      </c>
      <c r="C67" s="6">
        <v>0</v>
      </c>
    </row>
    <row r="70" spans="1:3" ht="15.95">
      <c r="B70" s="6" t="s">
        <v>316</v>
      </c>
      <c r="C70" s="6">
        <v>1</v>
      </c>
    </row>
    <row r="71" spans="1:3" ht="15.95">
      <c r="B71" s="6" t="s">
        <v>317</v>
      </c>
      <c r="C71" s="6">
        <v>0.5</v>
      </c>
    </row>
    <row r="72" spans="1:3" ht="15.95">
      <c r="B72" s="6" t="s">
        <v>318</v>
      </c>
      <c r="C72" s="6">
        <v>0.5</v>
      </c>
    </row>
    <row r="73" spans="1:3" ht="15.95">
      <c r="B73" s="6" t="s">
        <v>272</v>
      </c>
      <c r="C73" s="6">
        <v>0</v>
      </c>
    </row>
    <row r="75" spans="1:3" ht="15.95">
      <c r="B75" s="6" t="s">
        <v>319</v>
      </c>
      <c r="C75" s="6">
        <v>4</v>
      </c>
    </row>
    <row r="76" spans="1:3" ht="15.95">
      <c r="B76" s="6" t="s">
        <v>320</v>
      </c>
      <c r="C76" s="6">
        <v>2</v>
      </c>
    </row>
    <row r="77" spans="1:3" ht="15.95">
      <c r="B77" s="6" t="s">
        <v>272</v>
      </c>
      <c r="C77" s="6">
        <v>0</v>
      </c>
    </row>
    <row r="80" spans="1:3" ht="15.95">
      <c r="A80" s="6" t="s">
        <v>300</v>
      </c>
      <c r="B80" s="6" t="s">
        <v>246</v>
      </c>
    </row>
    <row r="82" spans="1:3" ht="15.95">
      <c r="B82" s="6" t="s">
        <v>321</v>
      </c>
      <c r="C82" s="6">
        <v>1</v>
      </c>
    </row>
    <row r="83" spans="1:3" ht="15.95">
      <c r="B83" s="6" t="s">
        <v>322</v>
      </c>
      <c r="C83" s="6">
        <v>1</v>
      </c>
    </row>
    <row r="84" spans="1:3" ht="15.95">
      <c r="B84" s="6" t="s">
        <v>272</v>
      </c>
      <c r="C84" s="6">
        <v>0</v>
      </c>
    </row>
    <row r="87" spans="1:3" ht="15.95">
      <c r="B87" s="6" t="s">
        <v>264</v>
      </c>
      <c r="C87" s="6">
        <v>1</v>
      </c>
    </row>
    <row r="88" spans="1:3" ht="15.95">
      <c r="B88" s="6" t="s">
        <v>323</v>
      </c>
      <c r="C88" s="6">
        <v>1</v>
      </c>
    </row>
    <row r="89" spans="1:3" ht="15.95">
      <c r="B89" s="6" t="s">
        <v>324</v>
      </c>
      <c r="C89" s="6">
        <v>0</v>
      </c>
    </row>
    <row r="90" spans="1:3" ht="15.95">
      <c r="B90" s="6" t="s">
        <v>272</v>
      </c>
      <c r="C90" s="6">
        <v>0</v>
      </c>
    </row>
    <row r="93" spans="1:3" ht="15.95">
      <c r="A93" s="6" t="s">
        <v>300</v>
      </c>
      <c r="B93" s="6" t="s">
        <v>325</v>
      </c>
    </row>
    <row r="95" spans="1:3" ht="15.95">
      <c r="B95" s="6" t="s">
        <v>326</v>
      </c>
      <c r="C95" s="6">
        <v>1</v>
      </c>
    </row>
    <row r="96" spans="1:3" ht="15.95">
      <c r="B96" s="6" t="s">
        <v>327</v>
      </c>
      <c r="C96" s="6">
        <v>1</v>
      </c>
    </row>
    <row r="97" spans="2:3" ht="15.95">
      <c r="B97" s="6" t="s">
        <v>272</v>
      </c>
      <c r="C97" s="6">
        <v>0</v>
      </c>
    </row>
    <row r="99" spans="2:3" ht="15.95">
      <c r="B99" s="6" t="s">
        <v>264</v>
      </c>
      <c r="C99" s="6">
        <v>1</v>
      </c>
    </row>
    <row r="100" spans="2:3" ht="15.95">
      <c r="B100" s="6" t="s">
        <v>328</v>
      </c>
      <c r="C100" s="6">
        <v>1</v>
      </c>
    </row>
    <row r="101" spans="2:3" ht="15.95">
      <c r="B101" s="6" t="s">
        <v>272</v>
      </c>
      <c r="C101" s="6">
        <v>0</v>
      </c>
    </row>
    <row r="104" spans="2:3" ht="15.95">
      <c r="B104" s="6" t="s">
        <v>329</v>
      </c>
      <c r="C104" s="6">
        <v>0.5</v>
      </c>
    </row>
    <row r="105" spans="2:3" ht="15.95">
      <c r="B105" s="6" t="s">
        <v>330</v>
      </c>
      <c r="C105" s="6">
        <v>0.5</v>
      </c>
    </row>
    <row r="106" spans="2:3" ht="15.95">
      <c r="B106" s="6" t="s">
        <v>331</v>
      </c>
      <c r="C106" s="6">
        <v>1</v>
      </c>
    </row>
    <row r="107" spans="2:3" ht="15.95">
      <c r="B107" s="6" t="s">
        <v>332</v>
      </c>
      <c r="C107" s="6">
        <v>1</v>
      </c>
    </row>
    <row r="108" spans="2:3" ht="15.95">
      <c r="B108" s="6" t="s">
        <v>272</v>
      </c>
      <c r="C108" s="6">
        <v>0</v>
      </c>
    </row>
    <row r="110" spans="2:3" ht="15.95">
      <c r="B110" s="6" t="s">
        <v>264</v>
      </c>
      <c r="C110" s="6">
        <v>1</v>
      </c>
    </row>
    <row r="111" spans="2:3" ht="15.95">
      <c r="B111" s="6" t="s">
        <v>333</v>
      </c>
      <c r="C111" s="6">
        <v>1</v>
      </c>
    </row>
    <row r="112" spans="2:3" ht="15.95">
      <c r="B112" s="6" t="s">
        <v>272</v>
      </c>
    </row>
  </sheetData>
  <sheetProtection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Innocent Ltd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Katie L at innocent</dc:creator>
  <cp:keywords/>
  <dc:description/>
  <cp:lastModifiedBy/>
  <cp:revision/>
  <dcterms:created xsi:type="dcterms:W3CDTF">2016-11-10T12:13:11Z</dcterms:created>
  <dcterms:modified xsi:type="dcterms:W3CDTF">2021-05-18T11:51:10Z</dcterms:modified>
  <cp:category/>
  <cp:contentStatus/>
</cp:coreProperties>
</file>