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13"/>
  <workbookPr/>
  <mc:AlternateContent xmlns:mc="http://schemas.openxmlformats.org/markup-compatibility/2006">
    <mc:Choice Requires="x15">
      <x15ac:absPath xmlns:x15ac="http://schemas.microsoft.com/office/spreadsheetml/2010/11/ac" url="/Volumes/GoogleDrive/Shared drives/Accounts/Innocent/INN006 - 2020 Work/2. Hero Programme/Checklist templates and development/Sent to Louise/"/>
    </mc:Choice>
  </mc:AlternateContent>
  <xr:revisionPtr revIDLastSave="0" documentId="8_{45446B02-614C-4798-B2BB-47ECCAD466E5}" xr6:coauthVersionLast="47" xr6:coauthVersionMax="47" xr10:uidLastSave="{00000000-0000-0000-0000-000000000000}"/>
  <workbookProtection workbookAlgorithmName="SHA-512" workbookHashValue="rO1SzZ6ql5ixwz4w2gXLptw0gqSXz8OVdhu6w47tufK2CQVHjM2zzzdOz7yN8MLHqwuvExCbrzQWEMAwoj2F2g==" workbookSaltValue="1u8vT0yRoPWMgawqrLQYYA==" workbookSpinCount="100000" lockStructure="1"/>
  <bookViews>
    <workbookView xWindow="0" yWindow="460" windowWidth="28800" windowHeight="17540" tabRatio="761" xr2:uid="{00000000-000D-0000-FFFF-FFFF00000000}"/>
  </bookViews>
  <sheets>
    <sheet name="About you" sheetId="8" r:id="rId1"/>
    <sheet name="Sustainability management" sheetId="26" r:id="rId2"/>
    <sheet name="Fleet " sheetId="27" r:id="rId3"/>
    <sheet name="Warehouse" sheetId="25" r:id="rId4"/>
    <sheet name="Warehouse 2" sheetId="29" state="hidden" r:id="rId5"/>
    <sheet name="Dude score" sheetId="22" r:id="rId6"/>
    <sheet name="Lists" sheetId="14" state="hidden" r:id="rId7"/>
    <sheet name="Power BI" sheetId="28" state="hidden" r:id="rId8"/>
  </sheets>
  <externalReferences>
    <externalReference r:id="rId9"/>
    <externalReference r:id="rId10"/>
    <externalReference r:id="rId11"/>
    <externalReference r:id="rId12"/>
  </externalReferences>
  <definedNames>
    <definedName name="dude_c1">Lists!$K$13</definedName>
    <definedName name="dude_c2">Lists!$K$14</definedName>
    <definedName name="dude_c3">Lists!$K$15</definedName>
    <definedName name="dude_c4">Lists!$K$16</definedName>
    <definedName name="empty">Lists!$J$5</definedName>
    <definedName name="onedude">Lists!$J$2</definedName>
    <definedName name="Picture" localSheetId="4">INDIRECT(#REF!)</definedName>
    <definedName name="Picture">INDIRECT(#REF!)</definedName>
    <definedName name="Picture2" localSheetId="2">INDIRECT('Fleet '!$I$3)</definedName>
    <definedName name="Picture2" comment="Does dudes for Susty man sheet" localSheetId="4">INDIRECT(#REF!)</definedName>
    <definedName name="Picture2" comment="Does dudes for Susty man sheet">INDIRECT(#REF!)</definedName>
    <definedName name="Picture3" comment="Does dudes for water" localSheetId="4">INDIRECT(#REF!)</definedName>
    <definedName name="Picture3" comment="Does dudes for water">INDIRECT(#REF!)</definedName>
    <definedName name="Picture4" comment="Does dudes for Waste" localSheetId="4">INDIRECT(#REF!)</definedName>
    <definedName name="Picture4" comment="Does dudes for Waste">INDIRECT(#REF!)</definedName>
    <definedName name="Picture5" comment="does dudes for overall " localSheetId="4">INDIRECT(#REF!)</definedName>
    <definedName name="Picture5" comment="does dudes for overall ">INDIRECT(#REF!)</definedName>
    <definedName name="threedude">Lists!$J$4</definedName>
    <definedName name="twodude">Lists!$J$3</definedName>
    <definedName name="zerodude">Lists!$J$1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5" l="1"/>
  <c r="M25" i="22" l="1"/>
  <c r="J25" i="29"/>
  <c r="I25" i="29"/>
  <c r="G25" i="29"/>
  <c r="J24" i="29"/>
  <c r="I24" i="29"/>
  <c r="G24" i="29"/>
  <c r="J23" i="29"/>
  <c r="I23" i="29"/>
  <c r="G23" i="29"/>
  <c r="J21" i="29"/>
  <c r="I21" i="29"/>
  <c r="G21" i="29"/>
  <c r="J20" i="29"/>
  <c r="I20" i="29"/>
  <c r="G20" i="29"/>
  <c r="J19" i="29"/>
  <c r="I19" i="29"/>
  <c r="G19" i="29"/>
  <c r="J18" i="29"/>
  <c r="I18" i="29"/>
  <c r="G18" i="29"/>
  <c r="J17" i="29"/>
  <c r="I17" i="29"/>
  <c r="G17" i="29"/>
  <c r="J16" i="29"/>
  <c r="I16" i="29"/>
  <c r="G16" i="29"/>
  <c r="J14" i="29"/>
  <c r="I14" i="29"/>
  <c r="G14" i="29"/>
  <c r="J13" i="29"/>
  <c r="I13" i="29"/>
  <c r="G13" i="29"/>
  <c r="J12" i="29"/>
  <c r="I12" i="29"/>
  <c r="G12" i="29"/>
  <c r="J11" i="29"/>
  <c r="J26" i="29" s="1"/>
  <c r="J27" i="29" s="1"/>
  <c r="I11" i="29"/>
  <c r="G11" i="29"/>
  <c r="J10" i="29"/>
  <c r="I10" i="29"/>
  <c r="G10" i="29"/>
  <c r="G10" i="25"/>
  <c r="G11" i="25"/>
  <c r="G12" i="25"/>
  <c r="G13" i="25"/>
  <c r="G14" i="25"/>
  <c r="A24" i="28"/>
  <c r="B24" i="28"/>
  <c r="A25" i="28"/>
  <c r="B25" i="28"/>
  <c r="A26" i="28"/>
  <c r="B26" i="28"/>
  <c r="A27" i="28"/>
  <c r="B27" i="28"/>
  <c r="A28" i="28"/>
  <c r="B28" i="28"/>
  <c r="A29" i="28"/>
  <c r="B29" i="28"/>
  <c r="A30" i="28"/>
  <c r="B30" i="28"/>
  <c r="A31" i="28"/>
  <c r="B31" i="28"/>
  <c r="A32" i="28"/>
  <c r="B32" i="28"/>
  <c r="A33" i="28"/>
  <c r="B33" i="28"/>
  <c r="A34" i="28"/>
  <c r="B34" i="28"/>
  <c r="A35" i="28"/>
  <c r="B35" i="28"/>
  <c r="A36" i="28"/>
  <c r="B36" i="28"/>
  <c r="A37" i="28"/>
  <c r="B37" i="28"/>
  <c r="D36" i="28"/>
  <c r="D37" i="28"/>
  <c r="D35" i="28"/>
  <c r="D30" i="28"/>
  <c r="D31" i="28"/>
  <c r="D32" i="28"/>
  <c r="D33" i="28"/>
  <c r="D34" i="28"/>
  <c r="D29" i="28"/>
  <c r="C25" i="28"/>
  <c r="D25" i="28"/>
  <c r="E25" i="28"/>
  <c r="F25" i="28"/>
  <c r="G25" i="28"/>
  <c r="C26" i="28"/>
  <c r="D26" i="28"/>
  <c r="E26" i="28"/>
  <c r="F26" i="28"/>
  <c r="G26" i="28"/>
  <c r="C27" i="28"/>
  <c r="D27" i="28"/>
  <c r="E27" i="28"/>
  <c r="F27" i="28"/>
  <c r="G27" i="28"/>
  <c r="C28" i="28"/>
  <c r="D28" i="28"/>
  <c r="E28" i="28"/>
  <c r="F28" i="28"/>
  <c r="G28" i="28"/>
  <c r="C29" i="28"/>
  <c r="E29" i="28"/>
  <c r="F29" i="28"/>
  <c r="G29" i="28"/>
  <c r="C30" i="28"/>
  <c r="E30" i="28"/>
  <c r="F30" i="28"/>
  <c r="G30" i="28"/>
  <c r="C31" i="28"/>
  <c r="E31" i="28"/>
  <c r="F31" i="28"/>
  <c r="G31" i="28"/>
  <c r="C32" i="28"/>
  <c r="E32" i="28"/>
  <c r="F32" i="28"/>
  <c r="G32" i="28"/>
  <c r="C33" i="28"/>
  <c r="E33" i="28"/>
  <c r="F33" i="28"/>
  <c r="G33" i="28"/>
  <c r="C34" i="28"/>
  <c r="E34" i="28"/>
  <c r="F34" i="28"/>
  <c r="G34" i="28"/>
  <c r="C35" i="28"/>
  <c r="E35" i="28"/>
  <c r="F35" i="28"/>
  <c r="G35" i="28"/>
  <c r="C36" i="28"/>
  <c r="E36" i="28"/>
  <c r="F36" i="28"/>
  <c r="G36" i="28"/>
  <c r="C37" i="28"/>
  <c r="E37" i="28"/>
  <c r="F37" i="28"/>
  <c r="G37" i="28"/>
  <c r="G24" i="28"/>
  <c r="F24" i="28"/>
  <c r="E24" i="28"/>
  <c r="D24" i="28"/>
  <c r="C24" i="28"/>
  <c r="A8" i="28"/>
  <c r="B8" i="28"/>
  <c r="A9" i="28"/>
  <c r="B9" i="28"/>
  <c r="A10" i="28"/>
  <c r="B10" i="28"/>
  <c r="A11" i="28"/>
  <c r="B11" i="28"/>
  <c r="A12" i="28"/>
  <c r="B12" i="28"/>
  <c r="A13" i="28"/>
  <c r="B13" i="28"/>
  <c r="A14" i="28"/>
  <c r="B14" i="28"/>
  <c r="A15" i="28"/>
  <c r="B15" i="28"/>
  <c r="A16" i="28"/>
  <c r="B16" i="28"/>
  <c r="A17" i="28"/>
  <c r="B17" i="28"/>
  <c r="A18" i="28"/>
  <c r="B18" i="28"/>
  <c r="A19" i="28"/>
  <c r="B19" i="28"/>
  <c r="A20" i="28"/>
  <c r="B20" i="28"/>
  <c r="A21" i="28"/>
  <c r="B21" i="28"/>
  <c r="A22" i="28"/>
  <c r="B22" i="28"/>
  <c r="A23" i="28"/>
  <c r="B23" i="28"/>
  <c r="D23" i="28"/>
  <c r="D22" i="28"/>
  <c r="D19" i="28"/>
  <c r="D20" i="28"/>
  <c r="D21" i="28"/>
  <c r="D18" i="28"/>
  <c r="D16" i="28"/>
  <c r="D17" i="28"/>
  <c r="D15" i="28"/>
  <c r="C9" i="28"/>
  <c r="D9" i="28"/>
  <c r="E9" i="28"/>
  <c r="F9" i="28"/>
  <c r="G9" i="28"/>
  <c r="C10" i="28"/>
  <c r="D10" i="28"/>
  <c r="E10" i="28"/>
  <c r="F10" i="28"/>
  <c r="G10" i="28"/>
  <c r="C11" i="28"/>
  <c r="D11" i="28"/>
  <c r="E11" i="28"/>
  <c r="F11" i="28"/>
  <c r="G11" i="28"/>
  <c r="C12" i="28"/>
  <c r="D12" i="28"/>
  <c r="E12" i="28"/>
  <c r="F12" i="28"/>
  <c r="G12" i="28"/>
  <c r="C13" i="28"/>
  <c r="D13" i="28"/>
  <c r="E13" i="28"/>
  <c r="F13" i="28"/>
  <c r="G13" i="28"/>
  <c r="C14" i="28"/>
  <c r="D14" i="28"/>
  <c r="E14" i="28"/>
  <c r="F14" i="28"/>
  <c r="G14" i="28"/>
  <c r="C15" i="28"/>
  <c r="E15" i="28"/>
  <c r="F15" i="28"/>
  <c r="G15" i="28"/>
  <c r="C16" i="28"/>
  <c r="E16" i="28"/>
  <c r="F16" i="28"/>
  <c r="G16" i="28"/>
  <c r="C17" i="28"/>
  <c r="E17" i="28"/>
  <c r="F17" i="28"/>
  <c r="G17" i="28"/>
  <c r="C18" i="28"/>
  <c r="E18" i="28"/>
  <c r="F18" i="28"/>
  <c r="G18" i="28"/>
  <c r="C19" i="28"/>
  <c r="E19" i="28"/>
  <c r="F19" i="28"/>
  <c r="G19" i="28"/>
  <c r="C20" i="28"/>
  <c r="E20" i="28"/>
  <c r="F20" i="28"/>
  <c r="G20" i="28"/>
  <c r="C21" i="28"/>
  <c r="E21" i="28"/>
  <c r="F21" i="28"/>
  <c r="G21" i="28"/>
  <c r="C22" i="28"/>
  <c r="E22" i="28"/>
  <c r="F22" i="28"/>
  <c r="G22" i="28"/>
  <c r="C23" i="28"/>
  <c r="E23" i="28"/>
  <c r="F23" i="28"/>
  <c r="G23" i="28"/>
  <c r="G8" i="28"/>
  <c r="F8" i="28"/>
  <c r="E8" i="28"/>
  <c r="D8" i="28"/>
  <c r="C8" i="28"/>
  <c r="B3" i="28"/>
  <c r="B4" i="28"/>
  <c r="B5" i="28"/>
  <c r="B6" i="28"/>
  <c r="B7" i="28"/>
  <c r="B2" i="28"/>
  <c r="A3" i="28"/>
  <c r="A4" i="28"/>
  <c r="A5" i="28"/>
  <c r="A6" i="28"/>
  <c r="A7" i="28"/>
  <c r="A2" i="28"/>
  <c r="D5" i="28"/>
  <c r="D6" i="28"/>
  <c r="D7" i="28"/>
  <c r="D4" i="28"/>
  <c r="C4" i="28"/>
  <c r="E4" i="28"/>
  <c r="F4" i="28"/>
  <c r="G4" i="28"/>
  <c r="C5" i="28"/>
  <c r="E5" i="28"/>
  <c r="F5" i="28"/>
  <c r="G5" i="28"/>
  <c r="C6" i="28"/>
  <c r="E6" i="28"/>
  <c r="F6" i="28"/>
  <c r="G6" i="28"/>
  <c r="C7" i="28"/>
  <c r="E7" i="28"/>
  <c r="F7" i="28"/>
  <c r="G7" i="28"/>
  <c r="C3" i="28"/>
  <c r="D3" i="28"/>
  <c r="E3" i="28"/>
  <c r="F3" i="28"/>
  <c r="G3" i="28"/>
  <c r="G2" i="28"/>
  <c r="F2" i="28"/>
  <c r="E2" i="28"/>
  <c r="D2" i="28"/>
  <c r="C2" i="28"/>
  <c r="G14" i="26"/>
  <c r="G13" i="26"/>
  <c r="G12" i="26"/>
  <c r="G10" i="26"/>
  <c r="G9" i="26"/>
  <c r="G11" i="27"/>
  <c r="G24" i="27"/>
  <c r="I13" i="26"/>
  <c r="J24" i="25"/>
  <c r="J21" i="25"/>
  <c r="H34" i="28" s="1"/>
  <c r="J19" i="25"/>
  <c r="H32" i="28" s="1"/>
  <c r="H14" i="28"/>
  <c r="I12" i="27"/>
  <c r="J12" i="27"/>
  <c r="H12" i="28" s="1"/>
  <c r="G12" i="27"/>
  <c r="J11" i="27"/>
  <c r="H11" i="28"/>
  <c r="G10" i="27"/>
  <c r="J9" i="27"/>
  <c r="H9" i="28" s="1"/>
  <c r="I19" i="27"/>
  <c r="I20" i="27"/>
  <c r="I21" i="27"/>
  <c r="I22" i="27"/>
  <c r="I24" i="27"/>
  <c r="I25" i="27"/>
  <c r="I9" i="27"/>
  <c r="I10" i="27"/>
  <c r="I11" i="27"/>
  <c r="I13" i="27"/>
  <c r="I8" i="27"/>
  <c r="I16" i="27"/>
  <c r="I17" i="27"/>
  <c r="I15" i="27"/>
  <c r="J10" i="27"/>
  <c r="H10" i="28" s="1"/>
  <c r="J13" i="27"/>
  <c r="H13" i="28" s="1"/>
  <c r="J15" i="27"/>
  <c r="H15" i="28" s="1"/>
  <c r="J16" i="27"/>
  <c r="H16" i="28" s="1"/>
  <c r="J17" i="27"/>
  <c r="H17" i="28" s="1"/>
  <c r="J19" i="27"/>
  <c r="H18" i="28" s="1"/>
  <c r="J20" i="27"/>
  <c r="H19" i="28" s="1"/>
  <c r="J21" i="27"/>
  <c r="H20" i="28" s="1"/>
  <c r="J22" i="27"/>
  <c r="H21" i="28" s="1"/>
  <c r="J24" i="27"/>
  <c r="H22" i="28" s="1"/>
  <c r="J25" i="27"/>
  <c r="H23" i="28" s="1"/>
  <c r="J8" i="27"/>
  <c r="H8" i="28" s="1"/>
  <c r="J14" i="26"/>
  <c r="H6" i="28" s="1"/>
  <c r="J15" i="26"/>
  <c r="H7" i="28" s="1"/>
  <c r="J20" i="25"/>
  <c r="H33" i="28" s="1"/>
  <c r="J13" i="26"/>
  <c r="H5" i="28" s="1"/>
  <c r="G8" i="27"/>
  <c r="G9" i="27"/>
  <c r="G13" i="27"/>
  <c r="G15" i="27"/>
  <c r="G16" i="27"/>
  <c r="G17" i="27"/>
  <c r="G19" i="27"/>
  <c r="G20" i="27"/>
  <c r="G21" i="27"/>
  <c r="G22" i="27"/>
  <c r="G25" i="27"/>
  <c r="G25" i="25"/>
  <c r="I25" i="25"/>
  <c r="J25" i="25"/>
  <c r="H37" i="28" s="1"/>
  <c r="I15" i="26"/>
  <c r="G15" i="26"/>
  <c r="I13" i="25"/>
  <c r="J13" i="25"/>
  <c r="H27" i="28"/>
  <c r="I14" i="25"/>
  <c r="J14" i="25"/>
  <c r="H28" i="28"/>
  <c r="J12" i="25"/>
  <c r="H26" i="28" s="1"/>
  <c r="I12" i="25"/>
  <c r="J11" i="25"/>
  <c r="I11" i="25"/>
  <c r="J10" i="25"/>
  <c r="I10" i="25"/>
  <c r="I14" i="26"/>
  <c r="J12" i="26"/>
  <c r="H4" i="28" s="1"/>
  <c r="I12" i="26"/>
  <c r="J10" i="26"/>
  <c r="H3" i="28" s="1"/>
  <c r="I10" i="26"/>
  <c r="J9" i="26"/>
  <c r="I9" i="26"/>
  <c r="I21" i="25"/>
  <c r="G21" i="25"/>
  <c r="I24" i="25"/>
  <c r="G24" i="25"/>
  <c r="J23" i="25"/>
  <c r="I23" i="25"/>
  <c r="G23" i="25"/>
  <c r="I20" i="25"/>
  <c r="G20" i="25"/>
  <c r="G19" i="25"/>
  <c r="J18" i="25"/>
  <c r="H31" i="28" s="1"/>
  <c r="I18" i="25"/>
  <c r="G18" i="25"/>
  <c r="J17" i="25"/>
  <c r="H30" i="28" s="1"/>
  <c r="I17" i="25"/>
  <c r="G17" i="25"/>
  <c r="J16" i="25"/>
  <c r="H29" i="28" s="1"/>
  <c r="I16" i="25"/>
  <c r="G16" i="25"/>
  <c r="H25" i="28"/>
  <c r="H35" i="28"/>
  <c r="N20" i="22" l="1"/>
  <c r="O20" i="22" s="1"/>
  <c r="N24" i="22"/>
  <c r="O24" i="22" s="1"/>
  <c r="H36" i="28"/>
  <c r="N23" i="22"/>
  <c r="O23" i="22" s="1"/>
  <c r="N22" i="22"/>
  <c r="O22" i="22" s="1"/>
  <c r="H24" i="28"/>
  <c r="J26" i="25"/>
  <c r="N19" i="22"/>
  <c r="O19" i="22" s="1"/>
  <c r="N18" i="22"/>
  <c r="O18" i="22" s="1"/>
  <c r="N17" i="22"/>
  <c r="O17" i="22" s="1"/>
  <c r="J26" i="27"/>
  <c r="N15" i="22"/>
  <c r="O15" i="22" s="1"/>
  <c r="N14" i="22"/>
  <c r="O14" i="22" s="1"/>
  <c r="H2" i="28"/>
  <c r="J16" i="26"/>
  <c r="N21" i="22" l="1"/>
  <c r="O21" i="22" s="1"/>
  <c r="D29" i="22" s="1"/>
  <c r="F29" i="22" s="1"/>
  <c r="J27" i="25"/>
  <c r="N16" i="22"/>
  <c r="O16" i="22" s="1"/>
  <c r="D28" i="22" s="1"/>
  <c r="F28" i="22" s="1"/>
  <c r="J27" i="27"/>
  <c r="J17" i="26"/>
  <c r="N13" i="22"/>
  <c r="O13" i="22" l="1"/>
  <c r="D27" i="22" s="1"/>
  <c r="F27" i="22" s="1"/>
  <c r="F30" i="22" s="1"/>
  <c r="N25" i="22"/>
  <c r="O25" i="22" s="1"/>
  <c r="C12" i="22" l="1"/>
  <c r="C13" i="22" s="1"/>
  <c r="C11" i="22"/>
</calcChain>
</file>

<file path=xl/sharedStrings.xml><?xml version="1.0" encoding="utf-8"?>
<sst xmlns="http://schemas.openxmlformats.org/spreadsheetml/2006/main" count="428" uniqueCount="263">
  <si>
    <t>company details</t>
  </si>
  <si>
    <t>Name of your business</t>
  </si>
  <si>
    <t>Primary address (add warehouse name on each tab)</t>
  </si>
  <si>
    <t>Date</t>
  </si>
  <si>
    <t>About you</t>
  </si>
  <si>
    <t>Your name</t>
  </si>
  <si>
    <t>Your role</t>
  </si>
  <si>
    <t>Your email</t>
  </si>
  <si>
    <t>Welcome to innocent's hero supplier programme for logistics!</t>
  </si>
  <si>
    <t>First, enter your site details in the box above.</t>
  </si>
  <si>
    <r>
      <t xml:space="preserve">On each tab, please </t>
    </r>
    <r>
      <rPr>
        <sz val="24"/>
        <color rgb="FFFF0000"/>
        <rFont val="Calibri"/>
        <family val="2"/>
      </rPr>
      <t xml:space="preserve">(1) </t>
    </r>
    <r>
      <rPr>
        <sz val="24"/>
        <color rgb="FF5A9A2A"/>
        <rFont val="Calibri"/>
        <family val="2"/>
      </rPr>
      <t xml:space="preserve">select the drop down, and if 'yes' </t>
    </r>
    <r>
      <rPr>
        <sz val="24"/>
        <color rgb="FFFF0000"/>
        <rFont val="Calibri"/>
        <family val="2"/>
      </rPr>
      <t>(2)</t>
    </r>
    <r>
      <rPr>
        <sz val="24"/>
        <color rgb="FF5A9A2A"/>
        <rFont val="Calibri"/>
        <family val="2"/>
      </rPr>
      <t xml:space="preserve"> enter supporting information. Review scores on the final tab. </t>
    </r>
  </si>
  <si>
    <t xml:space="preserve">There should be the correct number of tabs for your warehouses - if not, let us know. </t>
  </si>
  <si>
    <t>sustainability management</t>
  </si>
  <si>
    <t>sustainability is an integral part of our business mentality</t>
  </si>
  <si>
    <t>Criteria</t>
  </si>
  <si>
    <t>How do I know we have done it?</t>
  </si>
  <si>
    <t>Points available</t>
  </si>
  <si>
    <t xml:space="preserve">Do we meet this criterion? </t>
  </si>
  <si>
    <t>Please explain exactly how you meet the criteria</t>
  </si>
  <si>
    <t>Complete?</t>
  </si>
  <si>
    <t>Score</t>
  </si>
  <si>
    <t xml:space="preserve">People &amp; responsibility </t>
  </si>
  <si>
    <t>PR1</t>
  </si>
  <si>
    <t>Environmental roles and responsibilities are clearly defined for relevant members of staff and are built into personal objectives</t>
  </si>
  <si>
    <t xml:space="preserve">Do you have clear environmental objectives translated into the roles and responsibilities of individual staff members? </t>
  </si>
  <si>
    <t>PR2</t>
  </si>
  <si>
    <t>Senior management have their pay or bonus linked to the company's performance on environmental/sustainability targets</t>
  </si>
  <si>
    <r>
      <t xml:space="preserve">Are senior management remunerated based on the realisation of </t>
    </r>
    <r>
      <rPr>
        <sz val="11"/>
        <color theme="1"/>
        <rFont val="Calibri"/>
        <family val="2"/>
        <scheme val="minor"/>
      </rPr>
      <t xml:space="preserve">environmental/sustainability objectives or targets? </t>
    </r>
  </si>
  <si>
    <t xml:space="preserve">Corporate sustainability </t>
  </si>
  <si>
    <t>CS1</t>
  </si>
  <si>
    <t>There is an environmental policy in place which is owned by a board member and is visible to all staff</t>
  </si>
  <si>
    <r>
      <t xml:space="preserve">Does your company have an environmental policy?  Is the policy </t>
    </r>
    <r>
      <rPr>
        <sz val="11"/>
        <color theme="1"/>
        <rFont val="Calibri"/>
        <family val="2"/>
        <scheme val="minor"/>
      </rPr>
      <t>publicly available on your webiste?</t>
    </r>
  </si>
  <si>
    <t>CS2</t>
  </si>
  <si>
    <t>The company has sustainability principles built into its overall vision/mission or values</t>
  </si>
  <si>
    <t xml:space="preserve">Does the company have sustainability as part of its vision/mission or in its values? </t>
  </si>
  <si>
    <t>CS3</t>
  </si>
  <si>
    <t xml:space="preserve">The company has achieved 'B-Corporation' status, or committed to do so within 3 years. </t>
  </si>
  <si>
    <t xml:space="preserve">Has your company committed to becoming a B-corporation within 3 years, or is already certified? </t>
  </si>
  <si>
    <t>CS4</t>
  </si>
  <si>
    <t>The company has committed to or has an approved  target under the Science Based Target initiative to support the mission to keep climate change to 1.5 degrees of global warming or less</t>
  </si>
  <si>
    <t xml:space="preserve">Have you formally committed to a Science Based Target? 
Have you had your target approved? </t>
  </si>
  <si>
    <t>(Maximum score:</t>
  </si>
  <si>
    <t>Section score</t>
  </si>
  <si>
    <t>fleet</t>
  </si>
  <si>
    <t>Moving towards a low carbon fleet</t>
  </si>
  <si>
    <t xml:space="preserve">How do I know we have done it? </t>
  </si>
  <si>
    <t>Fleet</t>
  </si>
  <si>
    <t>FL1</t>
  </si>
  <si>
    <t xml:space="preserve">Euro VI engines are used on entire owned and subcontracted fleet for innocent </t>
  </si>
  <si>
    <t>Does every vehicle used for transporting innocent product have a Euro VI engine?</t>
  </si>
  <si>
    <t>FL2</t>
  </si>
  <si>
    <t>Cabs and trailers have been optimised for weight and aerodynamics</t>
  </si>
  <si>
    <t>What steps have been taken to optimise fleet fuel efficiency?</t>
  </si>
  <si>
    <t>FL3</t>
  </si>
  <si>
    <t>Fleet investment strategy is focused on maximising fleet fuel efficiency</t>
  </si>
  <si>
    <t>Does vehicle investment planning focus on delivering environmental savings? If so, how does this exceed the industry average?</t>
  </si>
  <si>
    <t>FL4</t>
  </si>
  <si>
    <t>The company has trialled or is already using alternative fuel vehicles</t>
  </si>
  <si>
    <t xml:space="preserve">Has the company completed trials or incorporated novel fuel technologies in the innocent fleet? </t>
  </si>
  <si>
    <t>FL5</t>
  </si>
  <si>
    <t>Vehicle maintenance, including tyre replacements, maintain optimal fuel efficiency</t>
  </si>
  <si>
    <t>How does the maintenance regime optimise fuel efficiency? Are premium, more efficient replacement tyres purchased?</t>
  </si>
  <si>
    <t>FL6</t>
  </si>
  <si>
    <t>Alternative modes with lower GHG emissions are used where possible</t>
  </si>
  <si>
    <t>Have alternative modes been trialled or adopted for innocent routes?</t>
  </si>
  <si>
    <t>Drivers</t>
  </si>
  <si>
    <t>D1</t>
  </si>
  <si>
    <t>The company provides its drivers with fuel-efficient driver training</t>
  </si>
  <si>
    <t>Is there evidence of training of all innocent drivers in fuel-efficient or eco-driving techniques?</t>
  </si>
  <si>
    <t>D2</t>
  </si>
  <si>
    <t>Telematics provide in-cab feedback system</t>
  </si>
  <si>
    <t>Do drivers receive performance feedback during their journey?</t>
  </si>
  <si>
    <t>D3</t>
  </si>
  <si>
    <t>Driver fuel performance KPI data is analysed for continuous performance</t>
  </si>
  <si>
    <t>Are drivers engaged, benchmarked or incentivised on fuel efficiency?</t>
  </si>
  <si>
    <t>Fuel</t>
  </si>
  <si>
    <t>FU1</t>
  </si>
  <si>
    <t>There is a named senior manager with accountability for fleet's fuel efficiency</t>
  </si>
  <si>
    <t xml:space="preserve">Is there a named senior manager with accountability for fuel efficiency and other environmental issues? </t>
  </si>
  <si>
    <t>FU2</t>
  </si>
  <si>
    <t>Fuel use is recorded and logged for every journey</t>
  </si>
  <si>
    <t>Are journey data compiled and analysed to provide records for individual journeys?</t>
  </si>
  <si>
    <t>FU3</t>
  </si>
  <si>
    <t>Detailed, disaggregated fuel data for innocent could be provided on a monthly basis</t>
  </si>
  <si>
    <t>Could fuel use for innocent's transport be provided on a monthly basis?</t>
  </si>
  <si>
    <t>FU4</t>
  </si>
  <si>
    <t>A carbon footprint for innocent's transport could be provided upon request</t>
  </si>
  <si>
    <t>Could GHGs from innocent's transport be provided on a monthly basis?</t>
  </si>
  <si>
    <t xml:space="preserve">Refrigeration </t>
  </si>
  <si>
    <t>RF1</t>
  </si>
  <si>
    <t>Fuel used for chiller trailers (NMEE) is recorded</t>
  </si>
  <si>
    <t>Is non-traction fuel used for fleet separately recorded on the innocent fleet?</t>
  </si>
  <si>
    <t>RF2</t>
  </si>
  <si>
    <t>Best practice refrigerant technology and processes installed on innocent fleet that reduce carbon emissions</t>
  </si>
  <si>
    <t>Have you invested in efficient refrigeration technology? Examples include CNG or electric chillers</t>
  </si>
  <si>
    <t>)</t>
  </si>
  <si>
    <t>warehouses</t>
  </si>
  <si>
    <t>delivering low carbon warehousing</t>
  </si>
  <si>
    <t xml:space="preserve">Your warehouse / site name : </t>
  </si>
  <si>
    <t>General</t>
  </si>
  <si>
    <t>G1</t>
  </si>
  <si>
    <t>There is a system in place to monitor changes to environmental regulation &amp; legislation</t>
  </si>
  <si>
    <t xml:space="preserve">Do you have a system in place to keep on top of regulatory and legislative changes? If so what does it look like?  </t>
  </si>
  <si>
    <t>G2</t>
  </si>
  <si>
    <t>Regular audits of environmental performance conducted by a suitably trained, named/specified person (internal or external)</t>
  </si>
  <si>
    <t xml:space="preserve">Is there a specified person conducting regular audits? </t>
  </si>
  <si>
    <t>G3</t>
  </si>
  <si>
    <t xml:space="preserve">Site environmental performance and targets are prominently presented in public areas on site. </t>
  </si>
  <si>
    <t xml:space="preserve">Are environmental targets visible to staff and site visitors? </t>
  </si>
  <si>
    <t>G4</t>
  </si>
  <si>
    <t>The site has an externally verified Environmental Management System or Energy Management system</t>
  </si>
  <si>
    <t>Is your site certified to ISO14001, ISO5001, EMAS or another externally verified standard focussing on environmental management or energy? If so, when will it be renewed?</t>
  </si>
  <si>
    <t>G5</t>
  </si>
  <si>
    <r>
      <t xml:space="preserve">The risks of severe weather impacting </t>
    </r>
    <r>
      <rPr>
        <b/>
        <sz val="11"/>
        <color theme="1"/>
        <rFont val="Calibri"/>
        <family val="2"/>
        <scheme val="minor"/>
      </rPr>
      <t xml:space="preserve">your site's </t>
    </r>
    <r>
      <rPr>
        <sz val="11"/>
        <color theme="1"/>
        <rFont val="Calibri"/>
        <family val="2"/>
        <scheme val="minor"/>
      </rPr>
      <t>ability to operate have been assessed</t>
    </r>
  </si>
  <si>
    <t>Have you assessed the impact of severe weather on your site's ability to function as a business (e.g. could flooding, drought or extreme heat affect the site)?</t>
  </si>
  <si>
    <t xml:space="preserve">Energy </t>
  </si>
  <si>
    <t>E1</t>
  </si>
  <si>
    <t>There is regular monitoring and recording of total site energy usage</t>
  </si>
  <si>
    <t xml:space="preserve">Do you monitor site energy use? </t>
  </si>
  <si>
    <t>E2</t>
  </si>
  <si>
    <t>The site has set an energy efficiency baseline and time-bound reduction targets are in place. The site has demonstrable plans and sufficient resources in place to meet the targets</t>
  </si>
  <si>
    <t>Have energy efficiency targets been set? What is the target year, and is there a clear action plan to meet the target?</t>
  </si>
  <si>
    <t>E3</t>
  </si>
  <si>
    <t>The site has conducted a feasibility study, including a cost analysis of switching to renewable sources of energy</t>
  </si>
  <si>
    <t xml:space="preserve">Have you completed research into switching your energy to renewable sources? Do you have documentation that shows any feasibility studies that have been completed? </t>
  </si>
  <si>
    <t>E4</t>
  </si>
  <si>
    <t>The site is using renewable electricity (from either onsite generation or purchased from an energy supplier)</t>
  </si>
  <si>
    <t xml:space="preserve">Are you sourcing renewable electricity? Is it from onsite generation or 3rd party certificates? How much of your electricity supply is renewable? </t>
  </si>
  <si>
    <t>E5</t>
  </si>
  <si>
    <t>The site engages energy specialists to identify energy saving opportunities</t>
  </si>
  <si>
    <t>Does the site contract or partner with energy advisors, for example an 'energy as a service' supply agreement?</t>
  </si>
  <si>
    <t>E6</t>
  </si>
  <si>
    <t xml:space="preserve">Staff receive training on at least an annual basis on energy efficiency and on how they can help to meet energy targets </t>
  </si>
  <si>
    <t xml:space="preserve">Do staff receive training on energy efficiency priority issues for the site? </t>
  </si>
  <si>
    <t>Greenhouse Gas Emissions</t>
  </si>
  <si>
    <t>GHG1</t>
  </si>
  <si>
    <t>The site meets legal requirements for greenhouse gas and other emissions to air</t>
  </si>
  <si>
    <t xml:space="preserve">Are you aware of all relevant legal requirements and do you have evidence of meeting the legislation? </t>
  </si>
  <si>
    <t>GHG2</t>
  </si>
  <si>
    <t>The site has completed a carbon footprint to identify its major sources of emissions</t>
  </si>
  <si>
    <t>Has the site measured its GHG emissions? If yes, was a recognised measurement standard used?</t>
  </si>
  <si>
    <t>GHG3</t>
  </si>
  <si>
    <t>The site has assessed and minimised the climate impact of its refrigerant gases</t>
  </si>
  <si>
    <t>Have refrigerants been selected to minimise GHG impacts? Are refrigerant losses recorded and tracked?</t>
  </si>
  <si>
    <t xml:space="preserve"> </t>
  </si>
  <si>
    <t>(Maximum score :</t>
  </si>
  <si>
    <t>Results</t>
  </si>
  <si>
    <t>Indicative results based on your data entered</t>
  </si>
  <si>
    <t>Weighted results</t>
  </si>
  <si>
    <t>Detailed scores</t>
  </si>
  <si>
    <t>Weighted score across all tabs</t>
  </si>
  <si>
    <t>Sector score</t>
  </si>
  <si>
    <t>Indicative dude score</t>
  </si>
  <si>
    <t>Available</t>
  </si>
  <si>
    <t>Scored</t>
  </si>
  <si>
    <t>%age</t>
  </si>
  <si>
    <t xml:space="preserve">Sustainability management </t>
  </si>
  <si>
    <t>Refrigeration</t>
  </si>
  <si>
    <t>Warehouse</t>
  </si>
  <si>
    <t>Energy</t>
  </si>
  <si>
    <t>GRAND TOTAL</t>
  </si>
  <si>
    <t>Unweighted</t>
  </si>
  <si>
    <t>Weighting</t>
  </si>
  <si>
    <t>Weighted scores</t>
  </si>
  <si>
    <t>Warehouses</t>
  </si>
  <si>
    <t>Yes</t>
  </si>
  <si>
    <t>Great! You are good to go ahead and get stuck into the Hero Supplier Programme</t>
  </si>
  <si>
    <t>4 or above</t>
  </si>
  <si>
    <t>water is a high or very high risk to our site</t>
  </si>
  <si>
    <t xml:space="preserve">This criteria does not apply as our site is medium to low water risk </t>
  </si>
  <si>
    <t xml:space="preserve">We are a 3 dude supplier for this category and innocent will officially love us. Great work, this means we are demonstrating cutting edge behaviour for this area. </t>
  </si>
  <si>
    <t xml:space="preserve">Overall we are a 3 dude supplier and innocent will officially love us. Great work, this means we are demonstrating cutting edge behaviour for this area. </t>
  </si>
  <si>
    <t>The score to you left is dependent on getting a green rating in the SGP audit</t>
  </si>
  <si>
    <t>No</t>
  </si>
  <si>
    <t>Go ahead and use this hero framework but your score won't be officially recognised until you are SGP green rated</t>
  </si>
  <si>
    <t>3 - 3.9</t>
  </si>
  <si>
    <t xml:space="preserve">water is medium to high risk to our site </t>
  </si>
  <si>
    <t>We are a 2 dude supplier for this category. We are making solid progress and well on our way.</t>
  </si>
  <si>
    <t xml:space="preserve">We are a 2 dude supplier and a hero in innocent's eyes. We are making solid progress and well on our way. </t>
  </si>
  <si>
    <t>2 - 2.9</t>
  </si>
  <si>
    <t xml:space="preserve">water is low to medium risk to our site </t>
  </si>
  <si>
    <t>We are a 1 dude supplier for this category. We've made a good start but still a way to go.</t>
  </si>
  <si>
    <t xml:space="preserve">We are a 1 dude supplier. We've made a good start but still a way to go. </t>
  </si>
  <si>
    <t>1 - 1.9</t>
  </si>
  <si>
    <t>water is very low to low risk to our site</t>
  </si>
  <si>
    <t>We are a 0 dude supplier for this category. We need to get motoring.</t>
  </si>
  <si>
    <t xml:space="preserve">We are a 0 dude supplier. We need to get motoring. </t>
  </si>
  <si>
    <t>Less than 1</t>
  </si>
  <si>
    <t>water is a very low risk to our site</t>
  </si>
  <si>
    <t>JM</t>
  </si>
  <si>
    <t>BELOW TAKEN FROM MANUFACTURING CHECKLIST</t>
  </si>
  <si>
    <t xml:space="preserve">No </t>
  </si>
  <si>
    <t>Condition Dude Score</t>
  </si>
  <si>
    <t>TAB</t>
  </si>
  <si>
    <t>N/A</t>
  </si>
  <si>
    <t>dude_c1</t>
  </si>
  <si>
    <t>Yes - ISO14001</t>
  </si>
  <si>
    <t>dude_c2</t>
  </si>
  <si>
    <t>Yes - all sites</t>
  </si>
  <si>
    <t>Yes - EMAS</t>
  </si>
  <si>
    <t>dude_c3</t>
  </si>
  <si>
    <t>Yes - some sites</t>
  </si>
  <si>
    <t>Yes - ISO5001</t>
  </si>
  <si>
    <t>dude_c4</t>
  </si>
  <si>
    <t>Yes - other</t>
  </si>
  <si>
    <t>Yes - Achieved</t>
  </si>
  <si>
    <t>Yes - Committed</t>
  </si>
  <si>
    <t xml:space="preserve">Yes - Approved SBT </t>
  </si>
  <si>
    <t>Yes - Commitment to set SBT</t>
  </si>
  <si>
    <t>Yes - More than 3 years</t>
  </si>
  <si>
    <t>Yes - 3 years</t>
  </si>
  <si>
    <t>Yes - More than once a year</t>
  </si>
  <si>
    <t>Yes - Annually</t>
  </si>
  <si>
    <t>Yes - in mission/vision</t>
  </si>
  <si>
    <t>Yes - in company values</t>
  </si>
  <si>
    <t>Tab</t>
  </si>
  <si>
    <t>Energy &amp; GHGs</t>
  </si>
  <si>
    <t>Yes - Used for innocent KPIs</t>
  </si>
  <si>
    <t>Yes - But not used for innocent reporting</t>
  </si>
  <si>
    <t>Yes - from onsite renewables (100%)</t>
  </si>
  <si>
    <t>Yes - from onsite renewables (&lt;100%)</t>
  </si>
  <si>
    <t>Yes - from renewable certificates (100%)</t>
  </si>
  <si>
    <t>Yes - from renewable certificates (&lt;100%)</t>
  </si>
  <si>
    <t>Yes - 100% of site heat/gas is renewable</t>
  </si>
  <si>
    <t>Yes - some of site heat/gas is renewable</t>
  </si>
  <si>
    <t>Yes - CHP plant operates onsite</t>
  </si>
  <si>
    <t>Yes - Using 3rd party standard</t>
  </si>
  <si>
    <t>Yes - But not to a particular standard</t>
  </si>
  <si>
    <t>Yes - for both energy and GHGs</t>
  </si>
  <si>
    <t xml:space="preserve">Yes - for energy only </t>
  </si>
  <si>
    <t xml:space="preserve">Yes - for GHGs only </t>
  </si>
  <si>
    <t>Yes - at both company and site levels</t>
  </si>
  <si>
    <t xml:space="preserve">Yes - at site level only </t>
  </si>
  <si>
    <t xml:space="preserve">Yes - at company level only </t>
  </si>
  <si>
    <t>Yes - With SBT approved</t>
  </si>
  <si>
    <t>Yes - SBT commitment made</t>
  </si>
  <si>
    <t>Water</t>
  </si>
  <si>
    <t>Yes - In stressed area</t>
  </si>
  <si>
    <t>Yes - Not in stressed area</t>
  </si>
  <si>
    <t>Yes - Cab and full trailer</t>
  </si>
  <si>
    <t>Yes - Cab and partial trailer</t>
  </si>
  <si>
    <t xml:space="preserve">Yes - Cab only </t>
  </si>
  <si>
    <t>N/A - not stressed area</t>
  </si>
  <si>
    <t>Yes - adopted</t>
  </si>
  <si>
    <t>Don't know</t>
  </si>
  <si>
    <t>Yes - trialled but not yet adoped</t>
  </si>
  <si>
    <t>Waste</t>
  </si>
  <si>
    <t>Yes - including hazardous waste</t>
  </si>
  <si>
    <t>Yes - but no site hazardous waste</t>
  </si>
  <si>
    <t>Yes &lt;30% volume subcontracted</t>
  </si>
  <si>
    <t>Yes &lt;50% volume subcontracted</t>
  </si>
  <si>
    <t>N/A - no food waste</t>
  </si>
  <si>
    <t>No ≧ 50% volume sucontracted</t>
  </si>
  <si>
    <t>Yes - for problem materials</t>
  </si>
  <si>
    <t>Yes - for waste-generating processes</t>
  </si>
  <si>
    <t>Yes - for both</t>
  </si>
  <si>
    <t>N/A - no landfill</t>
  </si>
  <si>
    <t>Company name</t>
  </si>
  <si>
    <t>Completion date</t>
  </si>
  <si>
    <t>Section</t>
  </si>
  <si>
    <t>Sub-section</t>
  </si>
  <si>
    <t>Is criteria met?</t>
  </si>
  <si>
    <t>How criteria is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</si>
</sst>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font>
      <sz val="11"/>
      <color theme="1"/>
      <name val="Calibri"/>
      <family val="2"/>
      <scheme val="minor"/>
    </font>
    <font>
      <sz val="12"/>
      <color theme="1"/>
      <name val="Calibri"/>
      <family val="2"/>
      <scheme val="minor"/>
    </font>
    <font>
      <sz val="12"/>
      <color theme="1"/>
      <name val="Calibri"/>
      <family val="2"/>
      <scheme val="minor"/>
    </font>
    <font>
      <sz val="11"/>
      <name val="Calibri"/>
      <family val="2"/>
      <scheme val="minor"/>
    </font>
    <font>
      <b/>
      <sz val="11"/>
      <color theme="1"/>
      <name val="Calibri"/>
      <family val="2"/>
      <scheme val="minor"/>
    </font>
    <font>
      <sz val="11"/>
      <color rgb="FF0070C0"/>
      <name val="Calibri"/>
      <family val="2"/>
      <scheme val="minor"/>
    </font>
    <font>
      <b/>
      <sz val="14"/>
      <color theme="9"/>
      <name val="Calibri"/>
      <family val="2"/>
      <scheme val="minor"/>
    </font>
    <font>
      <sz val="16"/>
      <color theme="1"/>
      <name val="Calibri"/>
      <family val="2"/>
      <scheme val="minor"/>
    </font>
    <font>
      <sz val="26"/>
      <color theme="0"/>
      <name val="Berlin Sans FB"/>
      <family val="2"/>
    </font>
    <font>
      <sz val="48"/>
      <color rgb="FFFFFEFC"/>
      <name val="innocent headline bold"/>
      <family val="3"/>
    </font>
    <font>
      <sz val="22"/>
      <color theme="1" tint="4.9989318521683403E-2"/>
      <name val="innocent headline bold"/>
      <family val="3"/>
    </font>
    <font>
      <sz val="16"/>
      <name val="innocent book"/>
      <family val="3"/>
    </font>
    <font>
      <sz val="26"/>
      <color rgb="FFFFFEFC"/>
      <name val="innocent headline bold"/>
      <family val="3"/>
    </font>
    <font>
      <sz val="11"/>
      <color rgb="FF00B0F0"/>
      <name val="Calibri"/>
      <family val="2"/>
      <scheme val="minor"/>
    </font>
    <font>
      <sz val="11"/>
      <color theme="1"/>
      <name val="Calibri"/>
      <family val="2"/>
      <scheme val="minor"/>
    </font>
    <font>
      <sz val="18"/>
      <color theme="1"/>
      <name val="Calibri"/>
      <family val="2"/>
      <scheme val="minor"/>
    </font>
    <font>
      <b/>
      <sz val="18"/>
      <color theme="1"/>
      <name val="Calibri"/>
      <family val="2"/>
      <scheme val="minor"/>
    </font>
    <font>
      <b/>
      <sz val="11"/>
      <color rgb="FF000000"/>
      <name val="Calibri"/>
      <family val="2"/>
      <scheme val="minor"/>
    </font>
    <font>
      <sz val="14"/>
      <color theme="1"/>
      <name val="Calibri"/>
      <family val="2"/>
      <scheme val="minor"/>
    </font>
    <font>
      <sz val="14"/>
      <color theme="1"/>
      <name val="innocent book"/>
      <family val="3"/>
    </font>
    <font>
      <sz val="11"/>
      <color theme="0" tint="-0.34998626667073579"/>
      <name val="Calibri"/>
      <family val="2"/>
      <scheme val="minor"/>
    </font>
    <font>
      <sz val="11"/>
      <color theme="0" tint="-0.499984740745262"/>
      <name val="Calibri"/>
      <family val="2"/>
      <scheme val="minor"/>
    </font>
    <font>
      <b/>
      <sz val="48"/>
      <color theme="0" tint="-0.499984740745262"/>
      <name val="Wingdings 2"/>
      <charset val="2"/>
    </font>
    <font>
      <b/>
      <sz val="48"/>
      <color theme="0" tint="-0.499984740745262"/>
      <name val="Calibri"/>
      <family val="2"/>
      <scheme val="minor"/>
    </font>
    <font>
      <sz val="20"/>
      <color theme="1"/>
      <name val="Calibri"/>
      <family val="2"/>
      <scheme val="minor"/>
    </font>
    <font>
      <u/>
      <sz val="11"/>
      <color theme="10"/>
      <name val="Calibri"/>
      <family val="2"/>
      <scheme val="minor"/>
    </font>
    <font>
      <b/>
      <sz val="12"/>
      <color theme="1"/>
      <name val="Calibri"/>
      <family val="2"/>
      <scheme val="minor"/>
    </font>
    <font>
      <sz val="12"/>
      <name val="innocent book"/>
      <family val="3"/>
    </font>
    <font>
      <b/>
      <sz val="12"/>
      <color theme="9"/>
      <name val="Calibri"/>
      <family val="2"/>
      <scheme val="minor"/>
    </font>
    <font>
      <b/>
      <sz val="16"/>
      <color theme="1"/>
      <name val="Calibri"/>
      <family val="2"/>
      <scheme val="minor"/>
    </font>
    <font>
      <b/>
      <sz val="48"/>
      <color theme="0" tint="-0.499984740745262"/>
      <name val="Wingdings 2"/>
      <family val="1"/>
      <charset val="2"/>
    </font>
    <font>
      <sz val="48"/>
      <color rgb="FFFFFEFC"/>
      <name val="Calibri"/>
      <family val="2"/>
      <scheme val="minor"/>
    </font>
    <font>
      <sz val="22"/>
      <color theme="1" tint="4.9989318521683403E-2"/>
      <name val="Calibri"/>
      <family val="2"/>
      <scheme val="minor"/>
    </font>
    <font>
      <sz val="20"/>
      <color theme="0" tint="-0.499984740745262"/>
      <name val="Calibri"/>
      <family val="2"/>
      <scheme val="minor"/>
    </font>
    <font>
      <sz val="20"/>
      <color rgb="FFFFFEFC"/>
      <name val="Calibri"/>
      <family val="2"/>
      <scheme val="minor"/>
    </font>
    <font>
      <sz val="18"/>
      <color rgb="FFFFFEFC"/>
      <name val="Calibri"/>
      <family val="2"/>
      <scheme val="minor"/>
    </font>
    <font>
      <sz val="14"/>
      <color rgb="FFFFFEFC"/>
      <name val="Calibri"/>
      <family val="2"/>
      <scheme val="minor"/>
    </font>
    <font>
      <sz val="16"/>
      <name val="Calibri"/>
      <family val="2"/>
      <scheme val="minor"/>
    </font>
    <font>
      <sz val="16"/>
      <color theme="0" tint="-0.499984740745262"/>
      <name val="Calibri"/>
      <family val="2"/>
      <scheme val="minor"/>
    </font>
    <font>
      <b/>
      <sz val="16"/>
      <color theme="0" tint="-0.499984740745262"/>
      <name val="Wingdings 2"/>
      <charset val="2"/>
    </font>
    <font>
      <b/>
      <sz val="16"/>
      <color theme="9"/>
      <name val="Calibri"/>
      <family val="2"/>
      <scheme val="minor"/>
    </font>
    <font>
      <b/>
      <sz val="16"/>
      <name val="Calibri"/>
      <family val="2"/>
      <scheme val="minor"/>
    </font>
    <font>
      <sz val="20"/>
      <color theme="1"/>
      <name val="Calibri"/>
      <family val="2"/>
    </font>
    <font>
      <sz val="11"/>
      <color theme="1"/>
      <name val="Calibri"/>
      <family val="2"/>
    </font>
    <font>
      <sz val="11"/>
      <color theme="0"/>
      <name val="Calibri"/>
      <family val="2"/>
      <scheme val="minor"/>
    </font>
    <font>
      <b/>
      <sz val="20"/>
      <color rgb="FFFFFEFC"/>
      <name val="Calibri"/>
      <family val="2"/>
      <scheme val="minor"/>
    </font>
    <font>
      <sz val="48"/>
      <color rgb="FFFFFEFC"/>
      <name val="Calibri"/>
      <family val="2"/>
    </font>
    <font>
      <sz val="22"/>
      <color theme="1" tint="4.9989318521683403E-2"/>
      <name val="Calibri"/>
      <family val="2"/>
    </font>
    <font>
      <b/>
      <sz val="12"/>
      <color rgb="FFFFFEFC"/>
      <name val="Calibri"/>
      <family val="2"/>
    </font>
    <font>
      <sz val="20"/>
      <color rgb="FFFFFEFC"/>
      <name val="Calibri"/>
      <family val="2"/>
    </font>
    <font>
      <sz val="18"/>
      <color rgb="FFFFFEFC"/>
      <name val="Calibri"/>
      <family val="2"/>
    </font>
    <font>
      <sz val="12"/>
      <color theme="1" tint="4.9989318521683403E-2"/>
      <name val="Calibri"/>
      <family val="2"/>
      <scheme val="minor"/>
    </font>
    <font>
      <sz val="48"/>
      <color theme="0"/>
      <name val="Calibri"/>
      <family val="2"/>
      <scheme val="minor"/>
    </font>
    <font>
      <sz val="12"/>
      <color rgb="FF222222"/>
      <name val="Calibri"/>
      <family val="2"/>
      <scheme val="minor"/>
    </font>
    <font>
      <b/>
      <sz val="28"/>
      <color theme="1"/>
      <name val="Calibri"/>
      <family val="2"/>
      <scheme val="minor"/>
    </font>
    <font>
      <sz val="28"/>
      <color theme="1"/>
      <name val="Calibri"/>
      <family val="2"/>
      <scheme val="minor"/>
    </font>
    <font>
      <sz val="12"/>
      <color rgb="FF222222"/>
      <name val="Arial"/>
      <family val="2"/>
    </font>
    <font>
      <b/>
      <sz val="48"/>
      <color theme="1"/>
      <name val="Calibri"/>
      <family val="2"/>
      <scheme val="minor"/>
    </font>
    <font>
      <b/>
      <sz val="17"/>
      <color theme="1"/>
      <name val="Calibri"/>
      <family val="2"/>
      <scheme val="minor"/>
    </font>
    <font>
      <sz val="17"/>
      <color theme="1"/>
      <name val="Calibri"/>
      <family val="2"/>
      <scheme val="minor"/>
    </font>
    <font>
      <b/>
      <u/>
      <sz val="11"/>
      <color theme="1"/>
      <name val="Calibri"/>
      <family val="2"/>
      <scheme val="minor"/>
    </font>
    <font>
      <sz val="24"/>
      <color rgb="FF5A9A2A"/>
      <name val="Calibri"/>
      <family val="2"/>
    </font>
    <font>
      <sz val="24"/>
      <color rgb="FFFF0000"/>
      <name val="Calibri"/>
      <family val="2"/>
    </font>
    <font>
      <b/>
      <u/>
      <sz val="12"/>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FFEFC"/>
        <bgColor indexed="64"/>
      </patternFill>
    </fill>
    <fill>
      <patternFill patternType="solid">
        <fgColor rgb="FF5A9A2A"/>
        <bgColor indexed="64"/>
      </patternFill>
    </fill>
    <fill>
      <patternFill patternType="solid">
        <fgColor rgb="FFC6EBAA"/>
        <bgColor indexed="64"/>
      </patternFill>
    </fill>
    <fill>
      <patternFill patternType="solid">
        <fgColor theme="9"/>
        <bgColor indexed="64"/>
      </patternFill>
    </fill>
    <fill>
      <patternFill patternType="solid">
        <fgColor theme="9"/>
        <bgColor rgb="FF000000"/>
      </patternFill>
    </fill>
    <fill>
      <patternFill patternType="solid">
        <fgColor rgb="FFFFFFFF"/>
        <bgColor rgb="FF000000"/>
      </patternFill>
    </fill>
    <fill>
      <patternFill patternType="solid">
        <fgColor rgb="FFFFFF00"/>
        <bgColor indexed="64"/>
      </patternFill>
    </fill>
    <fill>
      <patternFill patternType="solid">
        <fgColor theme="6"/>
        <bgColor indexed="64"/>
      </patternFill>
    </fill>
    <fill>
      <patternFill patternType="solid">
        <fgColor theme="1"/>
        <bgColor indexed="64"/>
      </patternFill>
    </fill>
    <fill>
      <patternFill patternType="solid">
        <fgColor rgb="FF5B9BD6"/>
        <bgColor indexed="64"/>
      </patternFill>
    </fill>
    <fill>
      <patternFill patternType="solid">
        <fgColor rgb="FF5A9AD6"/>
        <bgColor indexed="64"/>
      </patternFill>
    </fill>
    <fill>
      <patternFill patternType="solid">
        <fgColor rgb="FFEE7D39"/>
        <bgColor indexed="64"/>
      </patternFill>
    </fill>
    <fill>
      <patternFill patternType="solid">
        <fgColor rgb="FFA5A5A5"/>
        <bgColor indexed="64"/>
      </patternFill>
    </fill>
    <fill>
      <patternFill patternType="solid">
        <fgColor theme="0"/>
        <bgColor rgb="FF000000"/>
      </patternFill>
    </fill>
    <fill>
      <patternFill patternType="solid">
        <fgColor rgb="FFFFC000"/>
        <bgColor indexed="64"/>
      </patternFill>
    </fill>
  </fills>
  <borders count="97">
    <border>
      <left/>
      <right/>
      <top/>
      <bottom/>
      <diagonal/>
    </border>
    <border>
      <left style="thin">
        <color rgb="FF44641E"/>
      </left>
      <right style="thin">
        <color rgb="FF44641E"/>
      </right>
      <top style="thin">
        <color rgb="FF44641E"/>
      </top>
      <bottom style="thin">
        <color rgb="FF44641E"/>
      </bottom>
      <diagonal/>
    </border>
    <border>
      <left style="thin">
        <color rgb="FF44641E"/>
      </left>
      <right style="medium">
        <color rgb="FF44641E"/>
      </right>
      <top style="thin">
        <color rgb="FF44641E"/>
      </top>
      <bottom style="thin">
        <color rgb="FF44641E"/>
      </bottom>
      <diagonal/>
    </border>
    <border>
      <left style="medium">
        <color indexed="64"/>
      </left>
      <right/>
      <top/>
      <bottom/>
      <diagonal/>
    </border>
    <border>
      <left style="medium">
        <color rgb="FF44641E"/>
      </left>
      <right style="thin">
        <color rgb="FF44641E"/>
      </right>
      <top/>
      <bottom style="thin">
        <color rgb="FF44641E"/>
      </bottom>
      <diagonal/>
    </border>
    <border>
      <left style="medium">
        <color rgb="FF44641E"/>
      </left>
      <right/>
      <top style="thin">
        <color rgb="FF44641E"/>
      </top>
      <bottom style="thin">
        <color rgb="FF44641E"/>
      </bottom>
      <diagonal/>
    </border>
    <border>
      <left/>
      <right style="thin">
        <color rgb="FF44641E"/>
      </right>
      <top style="thin">
        <color rgb="FF44641E"/>
      </top>
      <bottom style="thin">
        <color rgb="FF44641E"/>
      </bottom>
      <diagonal/>
    </border>
    <border>
      <left style="medium">
        <color rgb="FF44641E"/>
      </left>
      <right style="thin">
        <color rgb="FF44641E"/>
      </right>
      <top style="thin">
        <color rgb="FF44641E"/>
      </top>
      <bottom/>
      <diagonal/>
    </border>
    <border>
      <left style="medium">
        <color rgb="FF44641E"/>
      </left>
      <right/>
      <top style="medium">
        <color rgb="FF44641E"/>
      </top>
      <bottom style="thin">
        <color rgb="FF44641E"/>
      </bottom>
      <diagonal/>
    </border>
    <border>
      <left/>
      <right/>
      <top style="medium">
        <color rgb="FF44641E"/>
      </top>
      <bottom style="thin">
        <color rgb="FF44641E"/>
      </bottom>
      <diagonal/>
    </border>
    <border>
      <left/>
      <right style="medium">
        <color rgb="FF44641E"/>
      </right>
      <top style="medium">
        <color rgb="FF44641E"/>
      </top>
      <bottom style="thin">
        <color rgb="FF44641E"/>
      </bottom>
      <diagonal/>
    </border>
    <border>
      <left style="medium">
        <color rgb="FF44641E"/>
      </left>
      <right style="thin">
        <color rgb="FF44641E"/>
      </right>
      <top/>
      <bottom/>
      <diagonal/>
    </border>
    <border>
      <left style="thin">
        <color rgb="FF44641E"/>
      </left>
      <right style="thin">
        <color rgb="FF44641E"/>
      </right>
      <top/>
      <bottom/>
      <diagonal/>
    </border>
    <border>
      <left style="thin">
        <color rgb="FF44641E"/>
      </left>
      <right style="medium">
        <color rgb="FF44641E"/>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rgb="FF44641E"/>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rgb="FF44641E"/>
      </bottom>
      <diagonal/>
    </border>
    <border>
      <left/>
      <right style="medium">
        <color indexed="64"/>
      </right>
      <top style="medium">
        <color indexed="64"/>
      </top>
      <bottom style="medium">
        <color rgb="FF44641E"/>
      </bottom>
      <diagonal/>
    </border>
    <border>
      <left style="medium">
        <color indexed="64"/>
      </left>
      <right/>
      <top style="medium">
        <color rgb="FF44641E"/>
      </top>
      <bottom/>
      <diagonal/>
    </border>
    <border>
      <left/>
      <right style="medium">
        <color indexed="64"/>
      </right>
      <top style="medium">
        <color rgb="FF44641E"/>
      </top>
      <bottom/>
      <diagonal/>
    </border>
    <border>
      <left style="thin">
        <color indexed="64"/>
      </left>
      <right style="thin">
        <color indexed="64"/>
      </right>
      <top style="medium">
        <color indexed="64"/>
      </top>
      <bottom/>
      <diagonal/>
    </border>
    <border>
      <left style="medium">
        <color indexed="64"/>
      </left>
      <right style="thin">
        <color rgb="FF44641E"/>
      </right>
      <top style="medium">
        <color indexed="64"/>
      </top>
      <bottom/>
      <diagonal/>
    </border>
    <border>
      <left style="medium">
        <color indexed="64"/>
      </left>
      <right/>
      <top style="thin">
        <color rgb="FF44641E"/>
      </top>
      <bottom style="thin">
        <color rgb="FF44641E"/>
      </bottom>
      <diagonal/>
    </border>
    <border>
      <left style="medium">
        <color indexed="64"/>
      </left>
      <right/>
      <top style="thin">
        <color indexed="64"/>
      </top>
      <bottom style="thin">
        <color indexed="64"/>
      </bottom>
      <diagonal/>
    </border>
    <border>
      <left style="thin">
        <color rgb="FF44641E"/>
      </left>
      <right style="thin">
        <color rgb="FF44641E"/>
      </right>
      <top style="medium">
        <color indexed="64"/>
      </top>
      <bottom/>
      <diagonal/>
    </border>
    <border>
      <left style="medium">
        <color indexed="64"/>
      </left>
      <right/>
      <top/>
      <bottom style="thin">
        <color rgb="FF44641E"/>
      </bottom>
      <diagonal/>
    </border>
    <border>
      <left style="thin">
        <color rgb="FF44641E"/>
      </left>
      <right/>
      <top/>
      <bottom/>
      <diagonal/>
    </border>
    <border>
      <left style="thin">
        <color indexed="64"/>
      </left>
      <right/>
      <top style="medium">
        <color indexed="64"/>
      </top>
      <bottom/>
      <diagonal/>
    </border>
    <border>
      <left style="thin">
        <color indexed="64"/>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theme="1"/>
      </left>
      <right style="thin">
        <color theme="1"/>
      </right>
      <top/>
      <bottom style="thin">
        <color theme="1"/>
      </bottom>
      <diagonal/>
    </border>
    <border>
      <left style="thin">
        <color indexed="64"/>
      </left>
      <right style="thin">
        <color indexed="64"/>
      </right>
      <top style="thin">
        <color rgb="FF44641E"/>
      </top>
      <bottom style="thin">
        <color rgb="FF44641E"/>
      </bottom>
      <diagonal/>
    </border>
    <border>
      <left style="thin">
        <color indexed="64"/>
      </left>
      <right style="thin">
        <color indexed="64"/>
      </right>
      <top/>
      <bottom/>
      <diagonal/>
    </border>
    <border>
      <left/>
      <right/>
      <top style="thin">
        <color indexed="64"/>
      </top>
      <bottom/>
      <diagonal/>
    </border>
    <border>
      <left style="thin">
        <color indexed="64"/>
      </left>
      <right style="thin">
        <color theme="1"/>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medium">
        <color indexed="64"/>
      </left>
      <right style="thin">
        <color indexed="64"/>
      </right>
      <top style="thin">
        <color indexed="64"/>
      </top>
      <bottom style="thin">
        <color indexed="64"/>
      </bottom>
      <diagonal/>
    </border>
    <border>
      <left style="thin">
        <color indexed="64"/>
      </left>
      <right style="thin">
        <color rgb="FF44641E"/>
      </right>
      <top/>
      <bottom style="thin">
        <color indexed="64"/>
      </bottom>
      <diagonal/>
    </border>
    <border>
      <left style="thin">
        <color indexed="64"/>
      </left>
      <right style="thin">
        <color rgb="FF44641E"/>
      </right>
      <top style="medium">
        <color indexed="64"/>
      </top>
      <bottom/>
      <diagonal/>
    </border>
    <border>
      <left/>
      <right/>
      <top style="thin">
        <color indexed="64"/>
      </top>
      <bottom style="double">
        <color indexed="64"/>
      </bottom>
      <diagonal/>
    </border>
    <border>
      <left style="thin">
        <color theme="1"/>
      </left>
      <right style="thin">
        <color theme="1"/>
      </right>
      <top/>
      <bottom/>
      <diagonal/>
    </border>
    <border>
      <left/>
      <right style="thin">
        <color theme="1"/>
      </right>
      <top/>
      <bottom style="thin">
        <color theme="1"/>
      </bottom>
      <diagonal/>
    </border>
    <border>
      <left/>
      <right style="thin">
        <color theme="1"/>
      </right>
      <top style="thin">
        <color theme="1"/>
      </top>
      <bottom/>
      <diagonal/>
    </border>
    <border>
      <left/>
      <right style="thin">
        <color theme="1"/>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rgb="FF44641E"/>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theme="1"/>
      </left>
      <right style="thin">
        <color theme="1"/>
      </right>
      <top/>
      <bottom style="thin">
        <color indexed="64"/>
      </bottom>
      <diagonal/>
    </border>
    <border>
      <left style="thin">
        <color indexed="64"/>
      </left>
      <right style="thin">
        <color indexed="64"/>
      </right>
      <top/>
      <bottom style="thin">
        <color rgb="FF44641E"/>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theme="1"/>
      </left>
      <right style="thin">
        <color auto="1"/>
      </right>
      <top style="thin">
        <color auto="1"/>
      </top>
      <bottom style="thin">
        <color auto="1"/>
      </bottom>
      <diagonal/>
    </border>
    <border>
      <left/>
      <right style="thin">
        <color auto="1"/>
      </right>
      <top/>
      <bottom/>
      <diagonal/>
    </border>
    <border>
      <left style="thin">
        <color theme="1"/>
      </left>
      <right/>
      <top/>
      <bottom style="thin">
        <color theme="1"/>
      </bottom>
      <diagonal/>
    </border>
    <border>
      <left style="thin">
        <color theme="1"/>
      </left>
      <right/>
      <top/>
      <bottom/>
      <diagonal/>
    </border>
    <border>
      <left style="thin">
        <color theme="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theme="1"/>
      </top>
      <bottom style="thin">
        <color auto="1"/>
      </bottom>
      <diagonal/>
    </border>
    <border>
      <left style="thin">
        <color theme="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top style="thin">
        <color theme="1"/>
      </top>
      <bottom style="thin">
        <color auto="1"/>
      </bottom>
      <diagonal/>
    </border>
    <border>
      <left/>
      <right style="thin">
        <color theme="1"/>
      </right>
      <top style="thin">
        <color theme="1"/>
      </top>
      <bottom style="thin">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4" fillId="0" borderId="0" applyFont="0" applyFill="0" applyBorder="0" applyAlignment="0" applyProtection="0"/>
    <xf numFmtId="0" fontId="25" fillId="0" borderId="0" applyNumberFormat="0" applyFill="0" applyBorder="0" applyAlignment="0" applyProtection="0"/>
  </cellStyleXfs>
  <cellXfs count="334">
    <xf numFmtId="0" fontId="0" fillId="0" borderId="0" xfId="0"/>
    <xf numFmtId="0" fontId="0" fillId="2" borderId="0" xfId="0" applyFill="1"/>
    <xf numFmtId="0" fontId="0" fillId="2" borderId="0" xfId="0" applyFill="1" applyAlignment="1">
      <alignment vertical="top"/>
    </xf>
    <xf numFmtId="0" fontId="5" fillId="2" borderId="0" xfId="0" applyFont="1" applyFill="1" applyAlignment="1">
      <alignment vertical="top"/>
    </xf>
    <xf numFmtId="0" fontId="0" fillId="2" borderId="0" xfId="0" applyFill="1" applyAlignment="1">
      <alignment wrapText="1"/>
    </xf>
    <xf numFmtId="0" fontId="4" fillId="2" borderId="0" xfId="0" applyFont="1" applyFill="1" applyAlignment="1">
      <alignment wrapText="1"/>
    </xf>
    <xf numFmtId="0" fontId="0" fillId="0" borderId="0" xfId="0" applyAlignment="1">
      <alignment wrapText="1"/>
    </xf>
    <xf numFmtId="0" fontId="7" fillId="2" borderId="0" xfId="0" applyFont="1" applyFill="1" applyAlignment="1">
      <alignment horizontal="center" vertical="center" wrapText="1"/>
    </xf>
    <xf numFmtId="0" fontId="0" fillId="3" borderId="0" xfId="0" applyFill="1" applyAlignment="1">
      <alignment wrapText="1"/>
    </xf>
    <xf numFmtId="0" fontId="13" fillId="2" borderId="0" xfId="0" applyFont="1" applyFill="1" applyAlignment="1">
      <alignment wrapText="1"/>
    </xf>
    <xf numFmtId="9" fontId="16" fillId="2" borderId="0" xfId="1" applyFont="1" applyFill="1" applyAlignment="1">
      <alignment horizontal="center" vertical="center" wrapText="1"/>
    </xf>
    <xf numFmtId="0" fontId="8" fillId="2" borderId="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4" fillId="0" borderId="0" xfId="0" applyFont="1" applyAlignment="1">
      <alignment wrapText="1"/>
    </xf>
    <xf numFmtId="0" fontId="4" fillId="2" borderId="0" xfId="0" applyFont="1" applyFill="1" applyAlignment="1">
      <alignment horizont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22" fillId="2" borderId="0" xfId="0" applyFont="1" applyFill="1" applyAlignment="1">
      <alignment horizontal="center" vertical="center"/>
    </xf>
    <xf numFmtId="0" fontId="23" fillId="2" borderId="0" xfId="0" applyFont="1" applyFill="1" applyAlignment="1">
      <alignment wrapText="1"/>
    </xf>
    <xf numFmtId="0" fontId="21" fillId="0" borderId="51" xfId="0" applyFont="1" applyBorder="1" applyAlignment="1">
      <alignment horizontal="centerContinuous" vertical="center" wrapText="1"/>
    </xf>
    <xf numFmtId="0" fontId="21" fillId="0" borderId="32" xfId="0" applyFont="1" applyBorder="1" applyAlignment="1">
      <alignment horizontal="centerContinuous" vertical="center" wrapText="1"/>
    </xf>
    <xf numFmtId="0" fontId="20" fillId="0" borderId="51" xfId="0" applyFont="1" applyBorder="1" applyAlignment="1">
      <alignment horizontal="centerContinuous" vertical="center" wrapText="1"/>
    </xf>
    <xf numFmtId="0" fontId="15" fillId="3" borderId="15"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22" xfId="0" applyFont="1" applyFill="1" applyBorder="1" applyAlignment="1" applyProtection="1">
      <alignment horizontal="center" vertical="center" wrapText="1"/>
      <protection locked="0"/>
    </xf>
    <xf numFmtId="0" fontId="0" fillId="3" borderId="21" xfId="0" applyFill="1" applyBorder="1" applyAlignment="1" applyProtection="1">
      <alignment horizontal="centerContinuous" vertical="center" wrapText="1"/>
      <protection locked="0"/>
    </xf>
    <xf numFmtId="0" fontId="4" fillId="6" borderId="0" xfId="0" applyFont="1" applyFill="1" applyAlignment="1">
      <alignment horizontal="center" vertical="center" wrapText="1"/>
    </xf>
    <xf numFmtId="0" fontId="17" fillId="6" borderId="0" xfId="0" applyFont="1" applyFill="1" applyAlignment="1">
      <alignment horizontal="center" vertical="center" wrapText="1"/>
    </xf>
    <xf numFmtId="0" fontId="21" fillId="0" borderId="0" xfId="0" applyFont="1" applyAlignment="1">
      <alignment horizontal="centerContinuous" vertical="center" wrapText="1"/>
    </xf>
    <xf numFmtId="0" fontId="26" fillId="2" borderId="0" xfId="0" applyFont="1" applyFill="1" applyAlignment="1">
      <alignment horizontal="center" vertical="center" wrapText="1"/>
    </xf>
    <xf numFmtId="0" fontId="2" fillId="2" borderId="0" xfId="0" applyFont="1" applyFill="1" applyAlignment="1">
      <alignment wrapText="1"/>
    </xf>
    <xf numFmtId="0" fontId="9" fillId="2" borderId="0" xfId="0" applyFont="1" applyFill="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vertical="center" wrapText="1"/>
    </xf>
    <xf numFmtId="0" fontId="10" fillId="2" borderId="0" xfId="0" applyFont="1" applyFill="1" applyAlignment="1">
      <alignment horizontal="center" vertical="center" wrapText="1"/>
    </xf>
    <xf numFmtId="0" fontId="28" fillId="2" borderId="0" xfId="0" applyFont="1" applyFill="1" applyAlignment="1">
      <alignment vertical="center" wrapText="1"/>
    </xf>
    <xf numFmtId="0" fontId="6" fillId="2" borderId="0" xfId="0" applyFont="1" applyFill="1" applyAlignment="1">
      <alignment vertical="center" wrapText="1"/>
    </xf>
    <xf numFmtId="0" fontId="29" fillId="0" borderId="15" xfId="0" applyFont="1" applyBorder="1" applyAlignment="1">
      <alignment horizontal="center" vertical="center" wrapText="1"/>
    </xf>
    <xf numFmtId="0" fontId="29" fillId="2" borderId="53" xfId="0" applyFont="1" applyFill="1" applyBorder="1" applyAlignment="1">
      <alignment horizontal="center" vertical="center" wrapText="1"/>
    </xf>
    <xf numFmtId="0" fontId="29" fillId="0" borderId="55" xfId="0" applyFont="1" applyBorder="1" applyAlignment="1">
      <alignment horizontal="center" vertical="center" wrapText="1"/>
    </xf>
    <xf numFmtId="0" fontId="21" fillId="0" borderId="56" xfId="0" applyFont="1" applyBorder="1" applyAlignment="1">
      <alignment horizontal="centerContinuous" vertical="center" wrapText="1"/>
    </xf>
    <xf numFmtId="0" fontId="0" fillId="3" borderId="16" xfId="0" applyFill="1" applyBorder="1" applyAlignment="1" applyProtection="1">
      <alignment horizontal="centerContinuous" vertical="center" wrapText="1"/>
      <protection locked="0"/>
    </xf>
    <xf numFmtId="0" fontId="0" fillId="3" borderId="19" xfId="0" applyFill="1" applyBorder="1" applyAlignment="1" applyProtection="1">
      <alignment horizontal="centerContinuous" vertical="center" wrapText="1"/>
      <protection locked="0"/>
    </xf>
    <xf numFmtId="0" fontId="22" fillId="2" borderId="57" xfId="0" applyFont="1" applyFill="1" applyBorder="1" applyAlignment="1">
      <alignment horizontal="center" vertical="center"/>
    </xf>
    <xf numFmtId="0" fontId="0" fillId="2" borderId="0" xfId="0" applyFill="1" applyAlignment="1">
      <alignment horizontal="center" vertical="center" wrapText="1"/>
    </xf>
    <xf numFmtId="0" fontId="18" fillId="2" borderId="0" xfId="0" applyFont="1" applyFill="1" applyAlignment="1">
      <alignment vertical="center" wrapText="1"/>
    </xf>
    <xf numFmtId="0" fontId="30" fillId="2" borderId="0" xfId="0" applyFont="1" applyFill="1" applyAlignment="1">
      <alignment horizontal="center" vertical="center" wrapText="1"/>
    </xf>
    <xf numFmtId="0" fontId="19" fillId="2" borderId="0" xfId="0" applyFont="1" applyFill="1" applyAlignment="1">
      <alignment horizontal="center" vertical="center" wrapText="1"/>
    </xf>
    <xf numFmtId="0" fontId="18" fillId="2" borderId="0" xfId="0" applyFont="1" applyFill="1" applyAlignment="1">
      <alignment horizontal="center" vertical="center" wrapText="1"/>
    </xf>
    <xf numFmtId="0" fontId="33" fillId="0" borderId="26" xfId="0" applyFont="1" applyBorder="1" applyAlignment="1">
      <alignment horizontal="center" vertical="center" wrapText="1"/>
    </xf>
    <xf numFmtId="0" fontId="34" fillId="4" borderId="25" xfId="0" applyFont="1" applyFill="1" applyBorder="1" applyAlignment="1">
      <alignment horizontal="center" vertical="center" wrapText="1"/>
    </xf>
    <xf numFmtId="0" fontId="34" fillId="4" borderId="23" xfId="0" applyFont="1" applyFill="1" applyBorder="1" applyAlignment="1">
      <alignment horizontal="center" vertical="center" wrapText="1"/>
    </xf>
    <xf numFmtId="0" fontId="34" fillId="4" borderId="23" xfId="0" applyFont="1" applyFill="1" applyBorder="1" applyAlignment="1">
      <alignment horizontal="center" wrapText="1"/>
    </xf>
    <xf numFmtId="0" fontId="33" fillId="0" borderId="0" xfId="0" applyFont="1" applyAlignment="1">
      <alignment horizontal="center" vertical="center" wrapText="1"/>
    </xf>
    <xf numFmtId="0" fontId="34" fillId="4" borderId="27" xfId="0" applyFont="1" applyFill="1" applyBorder="1" applyAlignment="1">
      <alignment vertical="center" wrapText="1"/>
    </xf>
    <xf numFmtId="0" fontId="34" fillId="4" borderId="12" xfId="0" applyFont="1" applyFill="1" applyBorder="1" applyAlignment="1">
      <alignment horizontal="center" vertical="center" wrapText="1"/>
    </xf>
    <xf numFmtId="0" fontId="34" fillId="4" borderId="47" xfId="0" applyFont="1" applyFill="1" applyBorder="1" applyAlignment="1">
      <alignment horizontal="center" vertical="center" wrapText="1"/>
    </xf>
    <xf numFmtId="0" fontId="36" fillId="4" borderId="13"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4" fillId="5" borderId="31" xfId="0" applyFont="1" applyFill="1" applyBorder="1" applyAlignment="1">
      <alignment vertical="center"/>
    </xf>
    <xf numFmtId="0" fontId="24" fillId="5" borderId="29" xfId="0" applyFont="1" applyFill="1" applyBorder="1" applyAlignment="1">
      <alignment vertical="center"/>
    </xf>
    <xf numFmtId="0" fontId="24" fillId="5" borderId="30" xfId="0" applyFont="1" applyFill="1" applyBorder="1" applyAlignment="1">
      <alignment vertical="center"/>
    </xf>
    <xf numFmtId="0" fontId="4" fillId="2" borderId="17" xfId="0" applyFont="1" applyFill="1" applyBorder="1" applyAlignment="1">
      <alignment horizontal="center" vertical="center" wrapText="1"/>
    </xf>
    <xf numFmtId="0" fontId="3" fillId="0" borderId="23" xfId="0" applyFont="1" applyBorder="1" applyAlignment="1">
      <alignment horizontal="left" vertical="center" wrapText="1"/>
    </xf>
    <xf numFmtId="0" fontId="0" fillId="0" borderId="15" xfId="0" applyBorder="1" applyAlignment="1">
      <alignment horizontal="left" vertical="center" wrapText="1"/>
    </xf>
    <xf numFmtId="0" fontId="20" fillId="0" borderId="0" xfId="0" applyFont="1" applyAlignment="1">
      <alignment horizontal="centerContinuous" vertical="center" wrapText="1"/>
    </xf>
    <xf numFmtId="0" fontId="30" fillId="2" borderId="0" xfId="0" applyFont="1" applyFill="1" applyAlignment="1">
      <alignment horizontal="center" vertical="center"/>
    </xf>
    <xf numFmtId="0" fontId="3" fillId="0" borderId="14" xfId="0" applyFont="1" applyBorder="1" applyAlignment="1">
      <alignment horizontal="left" vertical="center" wrapText="1"/>
    </xf>
    <xf numFmtId="0" fontId="0" fillId="0" borderId="14" xfId="0" applyBorder="1" applyAlignment="1">
      <alignment horizontal="left" vertical="center" wrapText="1"/>
    </xf>
    <xf numFmtId="0" fontId="29" fillId="2" borderId="60" xfId="0" applyFont="1" applyFill="1" applyBorder="1" applyAlignment="1">
      <alignment horizontal="center" vertical="center" wrapText="1"/>
    </xf>
    <xf numFmtId="0" fontId="20" fillId="0" borderId="32" xfId="0" applyFont="1" applyBorder="1" applyAlignment="1">
      <alignment horizontal="centerContinuous" vertical="center" wrapText="1"/>
    </xf>
    <xf numFmtId="0" fontId="0" fillId="0" borderId="22" xfId="0" applyBorder="1" applyAlignment="1">
      <alignment horizontal="left" vertical="center" wrapText="1"/>
    </xf>
    <xf numFmtId="0" fontId="20" fillId="0" borderId="56" xfId="0" applyFont="1" applyBorder="1" applyAlignment="1">
      <alignment horizontal="centerContinuous" vertical="center" wrapText="1"/>
    </xf>
    <xf numFmtId="0" fontId="29" fillId="2" borderId="61" xfId="0" applyFont="1" applyFill="1" applyBorder="1" applyAlignment="1">
      <alignment horizontal="center" vertical="center" wrapText="1"/>
    </xf>
    <xf numFmtId="0" fontId="24" fillId="2" borderId="0" xfId="0" applyFont="1" applyFill="1" applyAlignment="1">
      <alignment wrapText="1"/>
    </xf>
    <xf numFmtId="0" fontId="15" fillId="3" borderId="20" xfId="0" applyFont="1" applyFill="1" applyBorder="1" applyAlignment="1" applyProtection="1">
      <alignment horizontal="center" vertical="center" wrapText="1"/>
      <protection locked="0"/>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3" xfId="0" applyFont="1" applyBorder="1" applyAlignment="1">
      <alignment horizontal="left" vertical="center" wrapText="1"/>
    </xf>
    <xf numFmtId="0" fontId="0" fillId="2" borderId="0" xfId="0" applyFill="1" applyAlignment="1">
      <alignment vertical="center" wrapText="1"/>
    </xf>
    <xf numFmtId="0" fontId="15" fillId="2" borderId="0" xfId="0" applyFont="1" applyFill="1" applyAlignment="1">
      <alignment horizontal="center" vertical="center" wrapText="1"/>
    </xf>
    <xf numFmtId="0" fontId="29" fillId="2" borderId="66"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30" fillId="2" borderId="14" xfId="0" applyFont="1" applyFill="1" applyBorder="1" applyAlignment="1">
      <alignment horizontal="center" vertical="center"/>
    </xf>
    <xf numFmtId="0" fontId="29" fillId="2" borderId="68" xfId="0" applyFont="1" applyFill="1" applyBorder="1" applyAlignment="1">
      <alignment horizontal="center" vertical="center" wrapText="1"/>
    </xf>
    <xf numFmtId="0" fontId="30" fillId="2" borderId="22" xfId="0" applyFont="1" applyFill="1" applyBorder="1" applyAlignment="1">
      <alignment horizontal="center" vertical="center"/>
    </xf>
    <xf numFmtId="0" fontId="30" fillId="2" borderId="15" xfId="0" applyFont="1" applyFill="1" applyBorder="1" applyAlignment="1">
      <alignment horizontal="center" vertical="center"/>
    </xf>
    <xf numFmtId="0" fontId="25" fillId="0" borderId="6" xfId="2"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25" fillId="0" borderId="21" xfId="2" applyBorder="1" applyAlignment="1">
      <alignment horizontal="left" vertical="center" wrapText="1"/>
    </xf>
    <xf numFmtId="0" fontId="30" fillId="2" borderId="69" xfId="0" applyFont="1" applyFill="1" applyBorder="1" applyAlignment="1">
      <alignment horizontal="center" vertical="center"/>
    </xf>
    <xf numFmtId="0" fontId="22" fillId="2" borderId="0" xfId="0" applyFont="1" applyFill="1" applyAlignment="1">
      <alignment horizontal="center" vertical="center" wrapText="1"/>
    </xf>
    <xf numFmtId="0" fontId="29" fillId="2" borderId="0" xfId="0" applyFont="1" applyFill="1" applyAlignment="1">
      <alignment horizontal="center" vertical="center" wrapText="1"/>
    </xf>
    <xf numFmtId="0" fontId="0" fillId="2" borderId="0" xfId="0" applyFill="1" applyAlignment="1">
      <alignment horizontal="left" wrapText="1"/>
    </xf>
    <xf numFmtId="9" fontId="16" fillId="2" borderId="0" xfId="1" applyFont="1" applyFill="1" applyAlignment="1">
      <alignment vertical="center" wrapText="1"/>
    </xf>
    <xf numFmtId="0" fontId="22" fillId="2" borderId="0" xfId="0" applyFont="1" applyFill="1" applyAlignment="1">
      <alignment vertical="center"/>
    </xf>
    <xf numFmtId="0" fontId="4" fillId="2" borderId="0" xfId="0" applyFont="1" applyFill="1" applyAlignment="1">
      <alignment vertical="center" wrapText="1"/>
    </xf>
    <xf numFmtId="0" fontId="39" fillId="2" borderId="0" xfId="0" applyFont="1" applyFill="1" applyAlignment="1">
      <alignment horizontal="center" vertical="center"/>
    </xf>
    <xf numFmtId="0" fontId="0" fillId="2" borderId="0" xfId="0" applyFill="1" applyAlignment="1">
      <alignment horizontal="left" vertical="center" wrapText="1"/>
    </xf>
    <xf numFmtId="0" fontId="15" fillId="3" borderId="55" xfId="0" applyFont="1" applyFill="1" applyBorder="1" applyAlignment="1" applyProtection="1">
      <alignment horizontal="center" vertical="center" wrapText="1"/>
      <protection locked="0"/>
    </xf>
    <xf numFmtId="0" fontId="3" fillId="0" borderId="70" xfId="0" applyFont="1" applyBorder="1" applyAlignment="1">
      <alignment horizontal="left" vertical="center" wrapText="1"/>
    </xf>
    <xf numFmtId="0" fontId="3" fillId="0" borderId="22" xfId="0" applyFont="1" applyBorder="1" applyAlignment="1">
      <alignment horizontal="left" vertical="center" wrapText="1"/>
    </xf>
    <xf numFmtId="0" fontId="15" fillId="3" borderId="17" xfId="0" applyFont="1" applyFill="1" applyBorder="1" applyAlignment="1">
      <alignment horizontal="center" vertical="center" wrapText="1"/>
    </xf>
    <xf numFmtId="0" fontId="3" fillId="0" borderId="12" xfId="0" applyFont="1" applyBorder="1" applyAlignment="1">
      <alignment horizontal="left" vertical="center" wrapText="1"/>
    </xf>
    <xf numFmtId="0" fontId="40" fillId="2" borderId="0" xfId="0" applyFont="1" applyFill="1" applyAlignment="1">
      <alignment horizontal="center" vertical="center" wrapText="1"/>
    </xf>
    <xf numFmtId="0" fontId="41" fillId="0" borderId="15" xfId="0" applyFont="1" applyBorder="1" applyAlignment="1">
      <alignment horizontal="center" vertical="center" wrapText="1"/>
    </xf>
    <xf numFmtId="0" fontId="29" fillId="2" borderId="15" xfId="0" applyFont="1" applyFill="1" applyBorder="1" applyAlignment="1">
      <alignment horizontal="center" vertical="center" wrapText="1"/>
    </xf>
    <xf numFmtId="0" fontId="41" fillId="0" borderId="14" xfId="0" applyFont="1" applyBorder="1" applyAlignment="1">
      <alignment horizontal="center" vertical="center" wrapText="1"/>
    </xf>
    <xf numFmtId="0" fontId="7" fillId="3" borderId="0" xfId="0" applyFont="1" applyFill="1" applyAlignment="1" applyProtection="1">
      <alignment horizontal="center" vertical="center" wrapText="1"/>
      <protection locked="0"/>
    </xf>
    <xf numFmtId="0" fontId="7" fillId="3" borderId="0" xfId="0" applyFont="1" applyFill="1" applyAlignment="1">
      <alignment horizontal="center" vertical="center" wrapText="1"/>
    </xf>
    <xf numFmtId="0" fontId="38" fillId="0" borderId="0" xfId="0" applyFont="1" applyAlignment="1">
      <alignment horizontal="center" vertical="center" wrapText="1"/>
    </xf>
    <xf numFmtId="0" fontId="7" fillId="2" borderId="0" xfId="0" applyFont="1" applyFill="1" applyAlignment="1">
      <alignment horizontal="left" vertical="center" wrapText="1"/>
    </xf>
    <xf numFmtId="0" fontId="37" fillId="2" borderId="0" xfId="0" applyFont="1" applyFill="1" applyAlignment="1">
      <alignment horizontal="center" vertical="center" wrapText="1"/>
    </xf>
    <xf numFmtId="0" fontId="17" fillId="7" borderId="32" xfId="0" applyFont="1" applyFill="1" applyBorder="1" applyAlignment="1">
      <alignment horizontal="center" vertical="center" wrapText="1"/>
    </xf>
    <xf numFmtId="0" fontId="29" fillId="2" borderId="75" xfId="0" applyFont="1" applyFill="1" applyBorder="1" applyAlignment="1">
      <alignment horizontal="center" vertical="center" wrapText="1"/>
    </xf>
    <xf numFmtId="0" fontId="15" fillId="2" borderId="0" xfId="0" applyFont="1" applyFill="1" applyAlignment="1">
      <alignment horizontal="left" vertical="center" wrapText="1"/>
    </xf>
    <xf numFmtId="0" fontId="29" fillId="2" borderId="65" xfId="0" applyFont="1" applyFill="1" applyBorder="1" applyAlignment="1">
      <alignment horizontal="center" vertical="center" wrapText="1"/>
    </xf>
    <xf numFmtId="0" fontId="41" fillId="0" borderId="22" xfId="0" applyFont="1" applyBorder="1" applyAlignment="1">
      <alignment horizontal="center" vertical="center" wrapText="1"/>
    </xf>
    <xf numFmtId="0" fontId="0" fillId="2" borderId="15" xfId="0" applyFill="1" applyBorder="1" applyAlignment="1">
      <alignment horizontal="left" vertical="center" wrapText="1"/>
    </xf>
    <xf numFmtId="0" fontId="29" fillId="0" borderId="14" xfId="0" applyFont="1" applyBorder="1" applyAlignment="1">
      <alignment horizontal="center" vertical="center" wrapText="1"/>
    </xf>
    <xf numFmtId="0" fontId="4" fillId="10" borderId="0" xfId="0" applyFont="1" applyFill="1" applyAlignment="1">
      <alignment wrapText="1"/>
    </xf>
    <xf numFmtId="0" fontId="0" fillId="10" borderId="0" xfId="0" applyFill="1" applyAlignment="1">
      <alignment wrapText="1"/>
    </xf>
    <xf numFmtId="0" fontId="0" fillId="10" borderId="0" xfId="0" applyFill="1"/>
    <xf numFmtId="0" fontId="29" fillId="0" borderId="53" xfId="0" applyFont="1" applyBorder="1" applyAlignment="1">
      <alignment horizontal="center" vertical="center" wrapText="1"/>
    </xf>
    <xf numFmtId="0" fontId="0" fillId="0" borderId="1" xfId="0" applyBorder="1" applyAlignment="1">
      <alignment horizontal="left" vertical="center" wrapText="1"/>
    </xf>
    <xf numFmtId="0" fontId="3" fillId="0" borderId="76" xfId="0" applyFont="1" applyBorder="1" applyAlignment="1">
      <alignment horizontal="left" vertical="center" wrapText="1"/>
    </xf>
    <xf numFmtId="0" fontId="3" fillId="0" borderId="15" xfId="0" applyFont="1" applyBorder="1" applyAlignment="1">
      <alignment horizontal="left" vertical="center" wrapText="1"/>
    </xf>
    <xf numFmtId="0" fontId="3" fillId="0" borderId="54" xfId="0" applyFont="1" applyBorder="1" applyAlignment="1">
      <alignment horizontal="left" vertical="center" wrapText="1"/>
    </xf>
    <xf numFmtId="0" fontId="0" fillId="2" borderId="14" xfId="0" applyFill="1" applyBorder="1" applyAlignment="1">
      <alignment vertical="center" wrapText="1"/>
    </xf>
    <xf numFmtId="0" fontId="0" fillId="0" borderId="20" xfId="0" applyBorder="1" applyAlignment="1">
      <alignment horizontal="left" vertical="center" wrapText="1"/>
    </xf>
    <xf numFmtId="0" fontId="3" fillId="0" borderId="63" xfId="0" applyFont="1" applyBorder="1" applyAlignment="1">
      <alignment horizontal="left" vertical="center" wrapText="1"/>
    </xf>
    <xf numFmtId="0" fontId="0" fillId="0" borderId="12" xfId="0" applyBorder="1" applyAlignment="1">
      <alignment horizontal="left" vertical="center" wrapText="1"/>
    </xf>
    <xf numFmtId="0" fontId="3" fillId="0" borderId="64" xfId="0" applyFont="1" applyBorder="1" applyAlignment="1">
      <alignment horizontal="left" vertical="center" wrapText="1"/>
    </xf>
    <xf numFmtId="0" fontId="4" fillId="2" borderId="0" xfId="0" applyFont="1" applyFill="1" applyAlignment="1">
      <alignment horizontal="center" vertical="center" wrapText="1"/>
    </xf>
    <xf numFmtId="0" fontId="17" fillId="8" borderId="17" xfId="0" applyFont="1" applyFill="1" applyBorder="1" applyAlignment="1">
      <alignment horizontal="center" vertical="center" wrapText="1"/>
    </xf>
    <xf numFmtId="0" fontId="17" fillId="8" borderId="0" xfId="0" applyFont="1" applyFill="1" applyAlignment="1">
      <alignment horizontal="center" vertical="center" wrapText="1"/>
    </xf>
    <xf numFmtId="0" fontId="4" fillId="2" borderId="48" xfId="0" applyFont="1" applyFill="1" applyBorder="1" applyAlignment="1">
      <alignment horizontal="center" vertical="center" wrapText="1"/>
    </xf>
    <xf numFmtId="0" fontId="44" fillId="11" borderId="0" xfId="0" applyFont="1" applyFill="1" applyAlignment="1">
      <alignment horizontal="left"/>
    </xf>
    <xf numFmtId="14" fontId="44" fillId="11" borderId="0" xfId="0" applyNumberFormat="1" applyFont="1" applyFill="1" applyAlignment="1">
      <alignment horizontal="left"/>
    </xf>
    <xf numFmtId="0" fontId="45" fillId="2" borderId="0" xfId="0" applyFont="1" applyFill="1" applyAlignment="1">
      <alignment horizontal="center" vertical="center" wrapText="1"/>
    </xf>
    <xf numFmtId="0" fontId="34" fillId="4" borderId="42" xfId="0" applyFont="1" applyFill="1" applyBorder="1" applyAlignment="1">
      <alignment horizontal="center" vertical="center" wrapText="1"/>
    </xf>
    <xf numFmtId="0" fontId="34" fillId="4" borderId="45" xfId="0" applyFont="1" applyFill="1" applyBorder="1" applyAlignment="1">
      <alignment horizontal="center" vertical="center" wrapText="1"/>
    </xf>
    <xf numFmtId="0" fontId="34" fillId="4" borderId="41" xfId="0" applyFont="1" applyFill="1" applyBorder="1" applyAlignment="1">
      <alignment horizontal="center" vertical="center" wrapText="1"/>
    </xf>
    <xf numFmtId="0" fontId="48" fillId="2" borderId="0" xfId="0" applyFont="1" applyFill="1" applyAlignment="1">
      <alignment horizontal="center" vertical="center" wrapText="1"/>
    </xf>
    <xf numFmtId="0" fontId="49" fillId="4" borderId="42" xfId="0" applyFont="1" applyFill="1" applyBorder="1" applyAlignment="1">
      <alignment horizontal="center" vertical="center" wrapText="1"/>
    </xf>
    <xf numFmtId="0" fontId="49" fillId="4" borderId="45" xfId="0" applyFont="1" applyFill="1" applyBorder="1" applyAlignment="1">
      <alignment horizontal="center" vertical="center" wrapText="1"/>
    </xf>
    <xf numFmtId="0" fontId="49" fillId="4" borderId="41" xfId="0" applyFont="1" applyFill="1" applyBorder="1" applyAlignment="1">
      <alignment horizontal="center" vertical="center" wrapText="1"/>
    </xf>
    <xf numFmtId="0" fontId="50" fillId="4" borderId="52" xfId="0" applyFont="1" applyFill="1" applyBorder="1" applyAlignment="1">
      <alignment horizontal="center" vertical="center" wrapText="1"/>
    </xf>
    <xf numFmtId="0" fontId="43" fillId="2" borderId="0" xfId="0" applyFont="1" applyFill="1" applyAlignment="1">
      <alignment wrapText="1"/>
    </xf>
    <xf numFmtId="0" fontId="51" fillId="5" borderId="1" xfId="0" applyFont="1" applyFill="1" applyBorder="1" applyAlignment="1">
      <alignment horizontal="left" vertical="center" wrapText="1"/>
    </xf>
    <xf numFmtId="0" fontId="15" fillId="3" borderId="0" xfId="0" applyFont="1" applyFill="1" applyAlignment="1">
      <alignment horizontal="center" vertical="center" wrapText="1"/>
    </xf>
    <xf numFmtId="0" fontId="15" fillId="3" borderId="56"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4" fillId="2" borderId="0" xfId="0" applyFont="1" applyFill="1"/>
    <xf numFmtId="0" fontId="53" fillId="2" borderId="0" xfId="0" applyFont="1" applyFill="1"/>
    <xf numFmtId="0" fontId="0" fillId="2" borderId="0" xfId="0" applyFill="1" applyAlignment="1">
      <alignment horizontal="center"/>
    </xf>
    <xf numFmtId="0" fontId="0" fillId="2" borderId="49" xfId="0" applyFill="1" applyBorder="1" applyAlignment="1">
      <alignment horizontal="center"/>
    </xf>
    <xf numFmtId="0" fontId="0" fillId="2" borderId="56" xfId="0" applyFill="1" applyBorder="1" applyAlignment="1">
      <alignment horizontal="center"/>
    </xf>
    <xf numFmtId="0" fontId="0" fillId="2" borderId="16" xfId="0" applyFill="1" applyBorder="1" applyAlignment="1">
      <alignment horizontal="center"/>
    </xf>
    <xf numFmtId="0" fontId="0" fillId="2" borderId="17" xfId="0" applyFill="1" applyBorder="1"/>
    <xf numFmtId="9" fontId="54" fillId="2" borderId="79" xfId="1" applyFont="1" applyFill="1" applyBorder="1" applyAlignment="1">
      <alignment horizontal="center" vertical="center" wrapText="1"/>
    </xf>
    <xf numFmtId="0" fontId="55" fillId="2" borderId="0" xfId="0" applyFont="1" applyFill="1"/>
    <xf numFmtId="0" fontId="56" fillId="2" borderId="0" xfId="0" applyFont="1" applyFill="1"/>
    <xf numFmtId="0" fontId="0" fillId="2" borderId="80" xfId="0" applyFill="1" applyBorder="1"/>
    <xf numFmtId="0" fontId="57" fillId="2" borderId="81" xfId="0" applyFont="1" applyFill="1" applyBorder="1" applyAlignment="1">
      <alignment horizontal="center" vertical="center"/>
    </xf>
    <xf numFmtId="0" fontId="55" fillId="2" borderId="82" xfId="0" applyFont="1" applyFill="1" applyBorder="1"/>
    <xf numFmtId="0" fontId="7" fillId="2" borderId="0" xfId="0" applyFont="1" applyFill="1"/>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9" fillId="0" borderId="85" xfId="0" applyFont="1" applyBorder="1" applyAlignment="1">
      <alignment horizontal="center" vertical="center"/>
    </xf>
    <xf numFmtId="0" fontId="0" fillId="2" borderId="18" xfId="0" applyFill="1" applyBorder="1"/>
    <xf numFmtId="0" fontId="0" fillId="2" borderId="32" xfId="0" applyFill="1" applyBorder="1"/>
    <xf numFmtId="0" fontId="0" fillId="2" borderId="19" xfId="0" applyFill="1" applyBorder="1"/>
    <xf numFmtId="0" fontId="29" fillId="12" borderId="31" xfId="0" applyFont="1" applyFill="1" applyBorder="1" applyAlignment="1">
      <alignment vertical="center"/>
    </xf>
    <xf numFmtId="0" fontId="29" fillId="12" borderId="29" xfId="0" applyFont="1" applyFill="1" applyBorder="1"/>
    <xf numFmtId="0" fontId="7" fillId="12" borderId="87" xfId="0" applyFont="1" applyFill="1" applyBorder="1" applyAlignment="1">
      <alignment horizontal="center" vertical="center"/>
    </xf>
    <xf numFmtId="0" fontId="29" fillId="12" borderId="88" xfId="0" applyFont="1" applyFill="1" applyBorder="1" applyAlignment="1">
      <alignment horizontal="center" vertical="center"/>
    </xf>
    <xf numFmtId="0" fontId="0" fillId="5" borderId="0" xfId="0" applyFill="1"/>
    <xf numFmtId="0" fontId="7" fillId="13" borderId="3" xfId="0" applyFont="1" applyFill="1" applyBorder="1"/>
    <xf numFmtId="0" fontId="7" fillId="0" borderId="0" xfId="0" applyFont="1" applyAlignment="1">
      <alignment vertical="center"/>
    </xf>
    <xf numFmtId="0" fontId="7" fillId="0" borderId="82" xfId="0" applyFont="1" applyBorder="1" applyAlignment="1">
      <alignment horizontal="center" vertical="center"/>
    </xf>
    <xf numFmtId="0" fontId="7" fillId="0" borderId="80" xfId="0" applyFont="1" applyBorder="1" applyAlignment="1">
      <alignment horizontal="center" vertical="center"/>
    </xf>
    <xf numFmtId="9" fontId="29" fillId="2" borderId="80" xfId="1" applyFont="1" applyFill="1" applyBorder="1" applyAlignment="1">
      <alignment horizontal="center" vertical="center" wrapText="1"/>
    </xf>
    <xf numFmtId="9" fontId="29" fillId="2" borderId="74" xfId="1" applyFont="1" applyFill="1" applyBorder="1" applyAlignment="1">
      <alignment horizontal="center" vertical="center" wrapText="1"/>
    </xf>
    <xf numFmtId="0" fontId="29" fillId="14" borderId="31" xfId="0" applyFont="1" applyFill="1" applyBorder="1" applyAlignment="1">
      <alignment vertical="center"/>
    </xf>
    <xf numFmtId="0" fontId="29" fillId="14" borderId="29" xfId="0" applyFont="1" applyFill="1" applyBorder="1" applyAlignment="1">
      <alignment vertical="center"/>
    </xf>
    <xf numFmtId="0" fontId="7" fillId="14" borderId="87" xfId="0" applyFont="1" applyFill="1" applyBorder="1" applyAlignment="1">
      <alignment horizontal="center" vertical="center"/>
    </xf>
    <xf numFmtId="0" fontId="29" fillId="14" borderId="88" xfId="0" applyFont="1" applyFill="1" applyBorder="1" applyAlignment="1">
      <alignment horizontal="center" vertical="center"/>
    </xf>
    <xf numFmtId="9" fontId="29" fillId="2" borderId="30" xfId="1" applyFont="1" applyFill="1" applyBorder="1" applyAlignment="1">
      <alignment horizontal="center" vertical="center" wrapText="1"/>
    </xf>
    <xf numFmtId="0" fontId="7" fillId="14" borderId="3" xfId="0" applyFont="1" applyFill="1" applyBorder="1"/>
    <xf numFmtId="9" fontId="7" fillId="2" borderId="73" xfId="1" applyFont="1" applyFill="1" applyBorder="1" applyAlignment="1">
      <alignment horizontal="center" vertical="center" wrapText="1"/>
    </xf>
    <xf numFmtId="9" fontId="7" fillId="2" borderId="80" xfId="1" applyFont="1" applyFill="1" applyBorder="1" applyAlignment="1">
      <alignment horizontal="center" vertical="center" wrapText="1"/>
    </xf>
    <xf numFmtId="9" fontId="7" fillId="2" borderId="74" xfId="1" applyFont="1" applyFill="1" applyBorder="1" applyAlignment="1">
      <alignment horizontal="center" vertical="center" wrapText="1"/>
    </xf>
    <xf numFmtId="0" fontId="29" fillId="15" borderId="31" xfId="0" applyFont="1" applyFill="1" applyBorder="1" applyAlignment="1">
      <alignment vertical="center"/>
    </xf>
    <xf numFmtId="0" fontId="29" fillId="15" borderId="29" xfId="0" applyFont="1" applyFill="1" applyBorder="1" applyAlignment="1">
      <alignment vertical="center"/>
    </xf>
    <xf numFmtId="0" fontId="7" fillId="15" borderId="87" xfId="0" applyFont="1" applyFill="1" applyBorder="1" applyAlignment="1">
      <alignment horizontal="center" vertical="center"/>
    </xf>
    <xf numFmtId="0" fontId="7" fillId="15" borderId="3" xfId="0" applyFont="1" applyFill="1" applyBorder="1"/>
    <xf numFmtId="0" fontId="58" fillId="2" borderId="89" xfId="0" applyFont="1" applyFill="1" applyBorder="1" applyAlignment="1">
      <alignment horizontal="center" vertical="center"/>
    </xf>
    <xf numFmtId="0" fontId="58" fillId="2" borderId="90" xfId="0" applyFont="1" applyFill="1" applyBorder="1" applyAlignment="1">
      <alignment horizontal="center" vertical="center"/>
    </xf>
    <xf numFmtId="0" fontId="58" fillId="2" borderId="91" xfId="0" applyFont="1" applyFill="1" applyBorder="1" applyAlignment="1">
      <alignment horizontal="center" vertical="center"/>
    </xf>
    <xf numFmtId="0" fontId="58" fillId="12" borderId="92" xfId="0" applyFont="1" applyFill="1" applyBorder="1" applyAlignment="1">
      <alignment horizontal="center" vertical="center"/>
    </xf>
    <xf numFmtId="9" fontId="59" fillId="12" borderId="60" xfId="1" applyFont="1" applyFill="1" applyBorder="1" applyAlignment="1">
      <alignment horizontal="center" vertical="center"/>
    </xf>
    <xf numFmtId="0" fontId="59" fillId="12" borderId="60" xfId="0" applyFont="1" applyFill="1" applyBorder="1" applyAlignment="1">
      <alignment horizontal="center" vertical="center"/>
    </xf>
    <xf numFmtId="9" fontId="58" fillId="12" borderId="93" xfId="1" applyFont="1" applyFill="1" applyBorder="1" applyAlignment="1">
      <alignment horizontal="center" vertical="center"/>
    </xf>
    <xf numFmtId="0" fontId="58" fillId="14" borderId="92" xfId="0" applyFont="1" applyFill="1" applyBorder="1" applyAlignment="1">
      <alignment horizontal="center" vertical="center"/>
    </xf>
    <xf numFmtId="9" fontId="59" fillId="14" borderId="60" xfId="1" applyFont="1" applyFill="1" applyBorder="1" applyAlignment="1">
      <alignment horizontal="center" vertical="center"/>
    </xf>
    <xf numFmtId="0" fontId="59" fillId="14" borderId="60" xfId="0" applyFont="1" applyFill="1" applyBorder="1" applyAlignment="1">
      <alignment horizontal="center" vertical="center"/>
    </xf>
    <xf numFmtId="9" fontId="58" fillId="14" borderId="93" xfId="1" applyFont="1" applyFill="1" applyBorder="1" applyAlignment="1">
      <alignment horizontal="center" vertical="center"/>
    </xf>
    <xf numFmtId="0" fontId="58" fillId="15" borderId="92" xfId="0" applyFont="1" applyFill="1" applyBorder="1" applyAlignment="1">
      <alignment horizontal="center" vertical="center"/>
    </xf>
    <xf numFmtId="9" fontId="59" fillId="15" borderId="60" xfId="1" applyFont="1" applyFill="1" applyBorder="1" applyAlignment="1">
      <alignment horizontal="center" vertical="center"/>
    </xf>
    <xf numFmtId="0" fontId="59" fillId="15" borderId="60" xfId="0" applyFont="1" applyFill="1" applyBorder="1" applyAlignment="1">
      <alignment horizontal="center" vertical="center"/>
    </xf>
    <xf numFmtId="9" fontId="58" fillId="15" borderId="93" xfId="1" applyFont="1" applyFill="1" applyBorder="1" applyAlignment="1">
      <alignment horizontal="center" vertical="center"/>
    </xf>
    <xf numFmtId="9" fontId="58" fillId="2" borderId="79" xfId="1" applyFont="1" applyFill="1" applyBorder="1" applyAlignment="1">
      <alignment horizontal="center" vertical="center" wrapText="1"/>
    </xf>
    <xf numFmtId="0" fontId="29" fillId="0" borderId="31" xfId="0" applyFont="1" applyBorder="1" applyAlignment="1">
      <alignment vertical="center"/>
    </xf>
    <xf numFmtId="0" fontId="29" fillId="0" borderId="29" xfId="0" applyFont="1" applyBorder="1"/>
    <xf numFmtId="0" fontId="7" fillId="0" borderId="87" xfId="0" applyFont="1" applyBorder="1" applyAlignment="1">
      <alignment horizontal="center" vertical="center"/>
    </xf>
    <xf numFmtId="0" fontId="0" fillId="2" borderId="3" xfId="0" applyFill="1" applyBorder="1"/>
    <xf numFmtId="164" fontId="29" fillId="15" borderId="88" xfId="0" applyNumberFormat="1" applyFont="1" applyFill="1" applyBorder="1" applyAlignment="1">
      <alignment horizontal="center" vertical="center"/>
    </xf>
    <xf numFmtId="164" fontId="7" fillId="0" borderId="80" xfId="0" applyNumberFormat="1" applyFont="1" applyBorder="1" applyAlignment="1">
      <alignment horizontal="center" vertical="center"/>
    </xf>
    <xf numFmtId="164" fontId="29" fillId="0" borderId="88" xfId="0" applyNumberFormat="1" applyFont="1" applyBorder="1" applyAlignment="1">
      <alignment horizontal="center" vertical="center"/>
    </xf>
    <xf numFmtId="0" fontId="0" fillId="2" borderId="0" xfId="0" applyFill="1" applyAlignment="1">
      <alignment horizontal="left"/>
    </xf>
    <xf numFmtId="9" fontId="29" fillId="2" borderId="52" xfId="1" applyFont="1" applyFill="1" applyBorder="1" applyAlignment="1">
      <alignment horizontal="center" vertical="center" wrapText="1"/>
    </xf>
    <xf numFmtId="0" fontId="60" fillId="2" borderId="17" xfId="0" applyFont="1" applyFill="1" applyBorder="1" applyAlignment="1">
      <alignment horizontal="center" vertical="center" wrapText="1"/>
    </xf>
    <xf numFmtId="0" fontId="0" fillId="0" borderId="46" xfId="0" applyBorder="1" applyAlignment="1">
      <alignment horizontal="left" vertical="center" wrapText="1"/>
    </xf>
    <xf numFmtId="0" fontId="0" fillId="0" borderId="17" xfId="0" applyBorder="1" applyAlignment="1">
      <alignment horizontal="left" vertical="center" wrapText="1"/>
    </xf>
    <xf numFmtId="0" fontId="3" fillId="2" borderId="43"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41" fillId="2" borderId="18"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1" fillId="2" borderId="15" xfId="0" applyFont="1" applyFill="1" applyBorder="1" applyAlignment="1">
      <alignment horizontal="center" vertical="center" wrapText="1"/>
    </xf>
    <xf numFmtId="0" fontId="0" fillId="2" borderId="71" xfId="0" applyFill="1" applyBorder="1" applyAlignment="1">
      <alignment horizontal="left" vertical="center" wrapText="1"/>
    </xf>
    <xf numFmtId="0" fontId="0" fillId="2" borderId="55" xfId="0" applyFill="1" applyBorder="1" applyAlignment="1">
      <alignment horizontal="left" vertical="center" wrapText="1"/>
    </xf>
    <xf numFmtId="0" fontId="29" fillId="2" borderId="17" xfId="0" applyFont="1" applyFill="1" applyBorder="1" applyAlignment="1">
      <alignment horizontal="center" vertical="center" wrapText="1"/>
    </xf>
    <xf numFmtId="0" fontId="3" fillId="2" borderId="62" xfId="0" applyFont="1" applyFill="1" applyBorder="1" applyAlignment="1">
      <alignment horizontal="left" vertical="center" wrapText="1"/>
    </xf>
    <xf numFmtId="0" fontId="41" fillId="2" borderId="20" xfId="0" applyFont="1" applyFill="1" applyBorder="1" applyAlignment="1">
      <alignment horizontal="center" vertical="center" wrapText="1"/>
    </xf>
    <xf numFmtId="0" fontId="3" fillId="2" borderId="7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41" fillId="2" borderId="0" xfId="0" applyFont="1" applyFill="1" applyAlignment="1">
      <alignment horizontal="center" vertical="center" wrapText="1"/>
    </xf>
    <xf numFmtId="0" fontId="3" fillId="2" borderId="46"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24" fillId="5" borderId="31" xfId="0" applyFont="1" applyFill="1" applyBorder="1" applyAlignment="1">
      <alignment horizontal="right" vertical="center"/>
    </xf>
    <xf numFmtId="0" fontId="43" fillId="16" borderId="0" xfId="0" applyFont="1" applyFill="1"/>
    <xf numFmtId="0" fontId="0" fillId="9" borderId="2" xfId="0" applyFill="1" applyBorder="1" applyAlignment="1" applyProtection="1">
      <alignment horizontal="left" vertical="center" wrapText="1"/>
      <protection locked="0"/>
    </xf>
    <xf numFmtId="9" fontId="0" fillId="0" borderId="0" xfId="1" applyFont="1" applyAlignment="1">
      <alignment wrapText="1"/>
    </xf>
    <xf numFmtId="0" fontId="55" fillId="2" borderId="32" xfId="0" applyFont="1" applyFill="1" applyBorder="1" applyAlignment="1">
      <alignment horizontal="center"/>
    </xf>
    <xf numFmtId="0" fontId="29" fillId="9" borderId="96"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centerContinuous" vertical="center" wrapText="1"/>
      <protection locked="0"/>
    </xf>
    <xf numFmtId="14" fontId="0" fillId="9" borderId="2" xfId="0" applyNumberFormat="1" applyFill="1" applyBorder="1" applyAlignment="1" applyProtection="1">
      <alignment horizontal="left" vertical="center" wrapText="1"/>
      <protection locked="0"/>
    </xf>
    <xf numFmtId="0" fontId="4" fillId="6" borderId="41"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0" xfId="0" applyFont="1" applyFill="1" applyAlignment="1">
      <alignment horizontal="center" vertical="center" wrapText="1"/>
    </xf>
    <xf numFmtId="0" fontId="60" fillId="6" borderId="17" xfId="0" applyFont="1" applyFill="1" applyBorder="1" applyAlignment="1">
      <alignment horizontal="center" vertical="center" wrapText="1"/>
    </xf>
    <xf numFmtId="0" fontId="60" fillId="6" borderId="22" xfId="0" applyFont="1" applyFill="1" applyBorder="1" applyAlignment="1">
      <alignment horizontal="center" vertical="center" wrapText="1"/>
    </xf>
    <xf numFmtId="0" fontId="60" fillId="6" borderId="55" xfId="0" applyFont="1" applyFill="1" applyBorder="1" applyAlignment="1">
      <alignment horizontal="center" vertical="center" wrapText="1"/>
    </xf>
    <xf numFmtId="0" fontId="63" fillId="6" borderId="15" xfId="0" applyFont="1" applyFill="1" applyBorder="1" applyAlignment="1">
      <alignment horizontal="center" vertical="center" wrapText="1"/>
    </xf>
    <xf numFmtId="0" fontId="35" fillId="4" borderId="58" xfId="0" applyFont="1" applyFill="1" applyBorder="1" applyAlignment="1">
      <alignment horizontal="center" vertical="center" wrapText="1"/>
    </xf>
    <xf numFmtId="0" fontId="34" fillId="4" borderId="78" xfId="0" applyFont="1" applyFill="1" applyBorder="1" applyAlignment="1">
      <alignment horizontal="center" vertical="center" wrapText="1"/>
    </xf>
    <xf numFmtId="0" fontId="50" fillId="4" borderId="28" xfId="0" applyFont="1" applyFill="1" applyBorder="1" applyAlignment="1">
      <alignment horizontal="center" vertical="center" wrapText="1"/>
    </xf>
    <xf numFmtId="0" fontId="49" fillId="4" borderId="78" xfId="0" applyFont="1" applyFill="1" applyBorder="1" applyAlignment="1">
      <alignment horizontal="center" vertical="center" wrapText="1"/>
    </xf>
    <xf numFmtId="0" fontId="35" fillId="4" borderId="52" xfId="0" applyFont="1" applyFill="1" applyBorder="1" applyAlignment="1">
      <alignment horizontal="center" vertical="center" wrapText="1"/>
    </xf>
    <xf numFmtId="0" fontId="0" fillId="3" borderId="80" xfId="0" applyFill="1" applyBorder="1" applyAlignment="1" applyProtection="1">
      <alignment horizontal="centerContinuous" vertical="center" wrapText="1"/>
      <protection locked="0"/>
    </xf>
    <xf numFmtId="0" fontId="0" fillId="17" borderId="0" xfId="0" applyFill="1" applyAlignment="1">
      <alignment wrapText="1"/>
    </xf>
    <xf numFmtId="0" fontId="61" fillId="2" borderId="0" xfId="0" applyFont="1" applyFill="1" applyAlignment="1">
      <alignment horizontal="left"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1" fillId="5" borderId="5" xfId="0" applyFont="1" applyFill="1" applyBorder="1" applyAlignment="1">
      <alignment horizontal="left" vertical="center" wrapText="1"/>
    </xf>
    <xf numFmtId="0" fontId="51" fillId="5" borderId="6" xfId="0" applyFont="1" applyFill="1" applyBorder="1" applyAlignment="1">
      <alignment horizontal="left" vertical="center" wrapText="1"/>
    </xf>
    <xf numFmtId="0" fontId="51" fillId="5" borderId="7" xfId="0" applyFont="1" applyFill="1" applyBorder="1" applyAlignment="1">
      <alignment horizontal="center" vertical="center" wrapText="1"/>
    </xf>
    <xf numFmtId="0" fontId="51" fillId="5" borderId="11" xfId="0" applyFont="1" applyFill="1" applyBorder="1" applyAlignment="1">
      <alignment horizontal="center" vertical="center" wrapText="1"/>
    </xf>
    <xf numFmtId="0" fontId="51" fillId="5" borderId="4" xfId="0" applyFont="1" applyFill="1" applyBorder="1" applyAlignment="1">
      <alignment horizontal="center" vertical="center" wrapText="1"/>
    </xf>
    <xf numFmtId="0" fontId="31" fillId="4" borderId="35" xfId="0" applyFont="1" applyFill="1" applyBorder="1" applyAlignment="1">
      <alignment horizontal="center" vertical="center"/>
    </xf>
    <xf numFmtId="0" fontId="31" fillId="4" borderId="33" xfId="0" applyFont="1" applyFill="1" applyBorder="1" applyAlignment="1">
      <alignment horizontal="center" vertical="center"/>
    </xf>
    <xf numFmtId="0" fontId="32" fillId="5" borderId="36"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4" fillId="4" borderId="58" xfId="0" applyFont="1" applyFill="1" applyBorder="1" applyAlignment="1">
      <alignment horizontal="center" vertical="center" wrapText="1"/>
    </xf>
    <xf numFmtId="0" fontId="34" fillId="4" borderId="59" xfId="0" applyFont="1" applyFill="1" applyBorder="1" applyAlignment="1">
      <alignment horizontal="center" vertical="center" wrapText="1"/>
    </xf>
    <xf numFmtId="0" fontId="24" fillId="5" borderId="31" xfId="0" applyFont="1" applyFill="1" applyBorder="1" applyAlignment="1">
      <alignment horizontal="left" vertical="center" wrapText="1"/>
    </xf>
    <xf numFmtId="0" fontId="24" fillId="5" borderId="29" xfId="0" applyFont="1" applyFill="1" applyBorder="1" applyAlignment="1">
      <alignment horizontal="left" vertical="center" wrapText="1"/>
    </xf>
    <xf numFmtId="0" fontId="24" fillId="5" borderId="30" xfId="0" applyFont="1" applyFill="1" applyBorder="1" applyAlignment="1">
      <alignment horizontal="left" vertical="center" wrapText="1"/>
    </xf>
    <xf numFmtId="0" fontId="24" fillId="5" borderId="35" xfId="0" applyFont="1" applyFill="1" applyBorder="1" applyAlignment="1">
      <alignment horizontal="left" vertical="center" wrapText="1"/>
    </xf>
    <xf numFmtId="0" fontId="31" fillId="4" borderId="31"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42" fillId="5" borderId="31" xfId="0" applyFont="1" applyFill="1" applyBorder="1" applyAlignment="1">
      <alignment horizontal="left" vertical="center" wrapText="1"/>
    </xf>
    <xf numFmtId="0" fontId="42" fillId="5" borderId="29" xfId="0" applyFont="1" applyFill="1" applyBorder="1" applyAlignment="1">
      <alignment horizontal="left" vertical="center" wrapText="1"/>
    </xf>
    <xf numFmtId="0" fontId="42" fillId="5" borderId="30" xfId="0" applyFont="1" applyFill="1" applyBorder="1" applyAlignment="1">
      <alignment horizontal="left" vertical="center" wrapText="1"/>
    </xf>
    <xf numFmtId="0" fontId="0" fillId="2" borderId="0" xfId="0" applyFill="1" applyAlignment="1">
      <alignment horizontal="center" wrapText="1"/>
    </xf>
    <xf numFmtId="0" fontId="11" fillId="2" borderId="0" xfId="0" applyFont="1" applyFill="1" applyAlignment="1">
      <alignment horizontal="center" vertical="center" wrapText="1"/>
    </xf>
    <xf numFmtId="0" fontId="34" fillId="4" borderId="28" xfId="0" applyFont="1" applyFill="1" applyBorder="1" applyAlignment="1">
      <alignment horizontal="center" vertical="center" wrapText="1"/>
    </xf>
    <xf numFmtId="0" fontId="34" fillId="4" borderId="29"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50" xfId="0" applyFont="1" applyFill="1" applyBorder="1" applyAlignment="1">
      <alignment horizontal="center" vertical="center" wrapText="1"/>
    </xf>
    <xf numFmtId="0" fontId="32" fillId="5" borderId="33"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46" fillId="4" borderId="37" xfId="0" applyFont="1" applyFill="1" applyBorder="1" applyAlignment="1">
      <alignment horizontal="center" vertical="center" wrapText="1"/>
    </xf>
    <xf numFmtId="0" fontId="46" fillId="4" borderId="38" xfId="0" applyFont="1" applyFill="1" applyBorder="1" applyAlignment="1">
      <alignment horizontal="center" vertical="center" wrapText="1"/>
    </xf>
    <xf numFmtId="0" fontId="47" fillId="5" borderId="39" xfId="0" applyFont="1" applyFill="1" applyBorder="1" applyAlignment="1">
      <alignment horizontal="center" vertical="center" wrapText="1"/>
    </xf>
    <xf numFmtId="0" fontId="47" fillId="5" borderId="40" xfId="0" applyFont="1" applyFill="1" applyBorder="1" applyAlignment="1">
      <alignment horizontal="center" vertical="center" wrapText="1"/>
    </xf>
    <xf numFmtId="0" fontId="47" fillId="5" borderId="36" xfId="0" applyFont="1" applyFill="1" applyBorder="1" applyAlignment="1">
      <alignment horizontal="center" vertical="center" wrapText="1"/>
    </xf>
    <xf numFmtId="0" fontId="47" fillId="5" borderId="26" xfId="0" applyFont="1" applyFill="1" applyBorder="1" applyAlignment="1">
      <alignment horizontal="center" vertical="center" wrapText="1"/>
    </xf>
    <xf numFmtId="0" fontId="27" fillId="2" borderId="0" xfId="0" applyFont="1" applyFill="1" applyAlignment="1">
      <alignment horizontal="center" wrapText="1"/>
    </xf>
    <xf numFmtId="0" fontId="49" fillId="4" borderId="48" xfId="0" applyFont="1" applyFill="1" applyBorder="1" applyAlignment="1">
      <alignment horizontal="center" vertical="center" wrapText="1"/>
    </xf>
    <xf numFmtId="0" fontId="49" fillId="4" borderId="50" xfId="0" applyFont="1" applyFill="1" applyBorder="1" applyAlignment="1">
      <alignment horizontal="center" vertical="center" wrapText="1"/>
    </xf>
    <xf numFmtId="0" fontId="52" fillId="4" borderId="31" xfId="0" applyFont="1" applyFill="1" applyBorder="1" applyAlignment="1">
      <alignment horizontal="center" vertical="center" wrapText="1"/>
    </xf>
    <xf numFmtId="0" fontId="52" fillId="4" borderId="29" xfId="0" applyFont="1" applyFill="1" applyBorder="1" applyAlignment="1">
      <alignment horizontal="center" vertical="center" wrapText="1"/>
    </xf>
    <xf numFmtId="0" fontId="52" fillId="4" borderId="30"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32" fillId="5" borderId="29"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58" fillId="2" borderId="94" xfId="0" applyFont="1" applyFill="1" applyBorder="1" applyAlignment="1">
      <alignment horizontal="center" vertical="center"/>
    </xf>
    <xf numFmtId="0" fontId="58" fillId="2" borderId="86" xfId="0" applyFont="1" applyFill="1" applyBorder="1" applyAlignment="1">
      <alignment horizontal="center" vertical="center"/>
    </xf>
    <xf numFmtId="0" fontId="58" fillId="2" borderId="95" xfId="0" applyFont="1" applyFill="1" applyBorder="1" applyAlignment="1">
      <alignment horizontal="center" vertical="center"/>
    </xf>
    <xf numFmtId="0" fontId="31" fillId="4" borderId="77"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78" xfId="0" applyFont="1" applyFill="1" applyBorder="1" applyAlignment="1">
      <alignment horizontal="center" vertical="center" wrapText="1"/>
    </xf>
    <xf numFmtId="0" fontId="0" fillId="5" borderId="31" xfId="0" applyFill="1" applyBorder="1" applyAlignment="1">
      <alignment horizontal="center"/>
    </xf>
    <xf numFmtId="0" fontId="0" fillId="5" borderId="29" xfId="0" applyFill="1" applyBorder="1" applyAlignment="1">
      <alignment horizontal="center"/>
    </xf>
    <xf numFmtId="0" fontId="0" fillId="5" borderId="30" xfId="0" applyFill="1" applyBorder="1" applyAlignment="1">
      <alignment horizontal="center"/>
    </xf>
    <xf numFmtId="0" fontId="29" fillId="0" borderId="20" xfId="0" applyFont="1" applyBorder="1" applyAlignment="1">
      <alignment horizontal="center" vertical="center"/>
    </xf>
    <xf numFmtId="0" fontId="29" fillId="0" borderId="51" xfId="0" applyFont="1" applyBorder="1" applyAlignment="1">
      <alignment horizontal="center" vertical="center"/>
    </xf>
    <xf numFmtId="0" fontId="29" fillId="0" borderId="16" xfId="0" applyFont="1" applyBorder="1" applyAlignment="1">
      <alignment horizontal="center" vertical="center"/>
    </xf>
    <xf numFmtId="0" fontId="1" fillId="3" borderId="19" xfId="0" applyFont="1" applyFill="1" applyBorder="1" applyAlignment="1" applyProtection="1">
      <alignment horizontal="centerContinuous" vertical="center" wrapText="1"/>
      <protection locked="0"/>
    </xf>
    <xf numFmtId="0" fontId="1" fillId="2" borderId="0" xfId="0" applyFont="1" applyFill="1" applyAlignment="1">
      <alignment wrapText="1"/>
    </xf>
    <xf numFmtId="0" fontId="1" fillId="2" borderId="0" xfId="0" applyFont="1" applyFill="1" applyAlignment="1">
      <alignment horizontal="center" wrapText="1"/>
    </xf>
  </cellXfs>
  <cellStyles count="3">
    <cellStyle name="Hyperlink" xfId="2" builtinId="8"/>
    <cellStyle name="Normal" xfId="0" builtinId="0"/>
    <cellStyle name="Percent" xfId="1" builtinId="5"/>
  </cellStyles>
  <dxfs count="105">
    <dxf>
      <font>
        <u val="none"/>
        <color theme="0"/>
      </font>
    </dxf>
    <dxf>
      <font>
        <color theme="1"/>
      </font>
      <fill>
        <patternFill>
          <bgColor theme="9"/>
        </patternFill>
      </fill>
    </dxf>
    <dxf>
      <font>
        <color theme="1"/>
      </font>
      <fill>
        <patternFill>
          <bgColor theme="9" tint="0.39994506668294322"/>
        </patternFill>
      </fill>
    </dxf>
    <dxf>
      <font>
        <color theme="1"/>
      </font>
      <fill>
        <patternFill>
          <bgColor rgb="FFFFC000"/>
        </patternFill>
      </fill>
    </dxf>
    <dxf>
      <font>
        <color theme="1"/>
      </font>
      <fill>
        <patternFill>
          <bgColor rgb="FFFFC7CE"/>
        </patternFill>
      </fill>
    </dxf>
    <dxf>
      <font>
        <color theme="1"/>
      </font>
      <fill>
        <patternFill>
          <bgColor theme="9"/>
        </patternFill>
      </fill>
    </dxf>
    <dxf>
      <font>
        <color theme="1"/>
      </font>
      <fill>
        <patternFill>
          <bgColor theme="9" tint="0.39994506668294322"/>
        </patternFill>
      </fill>
    </dxf>
    <dxf>
      <font>
        <color theme="1"/>
      </font>
      <fill>
        <patternFill>
          <bgColor rgb="FFFFC000"/>
        </patternFill>
      </fill>
    </dxf>
    <dxf>
      <font>
        <color theme="1"/>
      </font>
      <fill>
        <patternFill>
          <bgColor rgb="FFFFC7CE"/>
        </patternFill>
      </fill>
    </dxf>
    <dxf>
      <font>
        <color theme="1"/>
      </font>
      <fill>
        <patternFill>
          <bgColor theme="9"/>
        </patternFill>
      </fill>
    </dxf>
    <dxf>
      <font>
        <color theme="1"/>
      </font>
      <fill>
        <patternFill>
          <bgColor theme="9" tint="0.39994506668294322"/>
        </patternFill>
      </fill>
    </dxf>
    <dxf>
      <font>
        <color theme="1"/>
      </font>
      <fill>
        <patternFill>
          <bgColor rgb="FFFFC000"/>
        </patternFill>
      </fill>
    </dxf>
    <dxf>
      <font>
        <color theme="1"/>
      </font>
      <fill>
        <patternFill>
          <bgColor rgb="FFFFC7CE"/>
        </patternFill>
      </fill>
    </dxf>
    <dxf>
      <fill>
        <patternFill>
          <bgColor theme="9" tint="0.39994506668294322"/>
        </patternFill>
      </fill>
      <border>
        <left/>
        <right/>
        <top/>
        <bottom/>
        <vertical/>
        <horizontal/>
      </border>
    </dxf>
    <dxf>
      <fill>
        <patternFill>
          <bgColor theme="9" tint="0.59996337778862885"/>
        </patternFill>
      </fill>
      <border>
        <left/>
        <right/>
        <top/>
        <bottom/>
        <vertical/>
        <horizontal/>
      </border>
    </dxf>
    <dxf>
      <fill>
        <patternFill>
          <bgColor theme="9" tint="0.79998168889431442"/>
        </patternFill>
      </fill>
      <border>
        <left/>
        <right/>
        <top/>
        <bottom/>
        <vertical/>
        <horizontal/>
      </border>
    </dxf>
    <dxf>
      <border>
        <left/>
        <right/>
        <top/>
        <bottom/>
        <vertical/>
        <horizontal/>
      </border>
    </dxf>
    <dxf>
      <font>
        <color theme="1"/>
      </font>
      <fill>
        <patternFill>
          <bgColor theme="9"/>
        </patternFill>
      </fill>
    </dxf>
    <dxf>
      <font>
        <color theme="1"/>
      </font>
      <fill>
        <patternFill>
          <bgColor theme="9" tint="0.39994506668294322"/>
        </patternFill>
      </fill>
    </dxf>
    <dxf>
      <font>
        <color theme="1"/>
      </font>
      <fill>
        <patternFill>
          <bgColor rgb="FFFFC000"/>
        </patternFill>
      </fill>
    </dxf>
    <dxf>
      <font>
        <color theme="1"/>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39994506668294322"/>
        </patternFill>
      </fill>
      <border>
        <left/>
        <right/>
        <top/>
        <bottom/>
        <vertical/>
        <horizontal/>
      </border>
    </dxf>
    <dxf>
      <fill>
        <patternFill>
          <bgColor theme="9" tint="0.59996337778862885"/>
        </patternFill>
      </fill>
      <border>
        <left/>
        <right/>
        <top/>
        <bottom/>
        <vertical/>
        <horizontal/>
      </border>
    </dxf>
    <dxf>
      <fill>
        <patternFill>
          <bgColor theme="9" tint="0.79998168889431442"/>
        </patternFill>
      </fill>
      <border>
        <left/>
        <right/>
        <top/>
        <bottom/>
        <vertical/>
        <horizontal/>
      </border>
    </dxf>
    <dxf>
      <border>
        <left/>
        <right/>
        <top/>
        <bottom/>
        <vertical/>
        <horizontal/>
      </border>
    </dxf>
    <dxf>
      <font>
        <color theme="1"/>
      </font>
      <fill>
        <patternFill>
          <bgColor theme="9"/>
        </patternFill>
      </fill>
    </dxf>
    <dxf>
      <font>
        <color theme="1"/>
      </font>
      <fill>
        <patternFill>
          <bgColor theme="9" tint="0.39994506668294322"/>
        </patternFill>
      </fill>
    </dxf>
    <dxf>
      <font>
        <color theme="1"/>
      </font>
      <fill>
        <patternFill>
          <bgColor rgb="FFFFC000"/>
        </patternFill>
      </fill>
    </dxf>
    <dxf>
      <font>
        <color theme="1"/>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39994506668294322"/>
        </patternFill>
      </fill>
      <border>
        <left/>
        <right/>
        <top/>
        <bottom/>
        <vertical/>
        <horizontal/>
      </border>
    </dxf>
    <dxf>
      <fill>
        <patternFill>
          <bgColor theme="9" tint="0.59996337778862885"/>
        </patternFill>
      </fill>
      <border>
        <left/>
        <right/>
        <top/>
        <bottom/>
        <vertical/>
        <horizontal/>
      </border>
    </dxf>
    <dxf>
      <fill>
        <patternFill>
          <bgColor theme="9" tint="0.79998168889431442"/>
        </patternFill>
      </fill>
      <border>
        <left/>
        <right/>
        <top/>
        <bottom/>
        <vertical/>
        <horizontal/>
      </border>
    </dxf>
    <dxf>
      <border>
        <left/>
        <right/>
        <top/>
        <bottom/>
        <vertical/>
        <horizontal/>
      </border>
    </dxf>
    <dxf>
      <font>
        <color theme="1"/>
      </font>
      <fill>
        <patternFill>
          <bgColor theme="9"/>
        </patternFill>
      </fill>
    </dxf>
    <dxf>
      <font>
        <color theme="1"/>
      </font>
      <fill>
        <patternFill>
          <bgColor theme="9" tint="0.39994506668294322"/>
        </patternFill>
      </fill>
    </dxf>
    <dxf>
      <font>
        <color theme="1"/>
      </font>
      <fill>
        <patternFill>
          <bgColor rgb="FFFFC000"/>
        </patternFill>
      </fill>
    </dxf>
    <dxf>
      <font>
        <color theme="1"/>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tint="0.39994506668294322"/>
        </patternFill>
      </fill>
      <border>
        <left/>
        <right/>
        <top/>
        <bottom/>
        <vertical/>
        <horizontal/>
      </border>
    </dxf>
    <dxf>
      <fill>
        <patternFill>
          <bgColor theme="9" tint="0.59996337778862885"/>
        </patternFill>
      </fill>
      <border>
        <left/>
        <right/>
        <top/>
        <bottom/>
        <vertical/>
        <horizontal/>
      </border>
    </dxf>
    <dxf>
      <fill>
        <patternFill>
          <bgColor theme="9" tint="0.79998168889431442"/>
        </patternFill>
      </fill>
      <border>
        <left/>
        <right/>
        <top/>
        <bottom/>
        <vertical/>
        <horizontal/>
      </border>
    </dxf>
    <dxf>
      <border>
        <left/>
        <right/>
        <top/>
        <bottom/>
        <vertical/>
        <horizontal/>
      </border>
    </dxf>
    <dxf>
      <font>
        <color theme="1"/>
      </font>
      <fill>
        <patternFill>
          <bgColor theme="9"/>
        </patternFill>
      </fill>
    </dxf>
    <dxf>
      <font>
        <color theme="1"/>
      </font>
      <fill>
        <patternFill>
          <bgColor theme="9" tint="0.39994506668294322"/>
        </patternFill>
      </fill>
    </dxf>
    <dxf>
      <font>
        <color theme="1"/>
      </font>
      <fill>
        <patternFill>
          <bgColor rgb="FFFFC000"/>
        </patternFill>
      </fill>
    </dxf>
    <dxf>
      <font>
        <color theme="1"/>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5A9A2A"/>
      <color rgb="FF44641E"/>
      <color rgb="FFFFE0E4"/>
      <color rgb="FFC6EBAA"/>
      <color rgb="FF406B1E"/>
      <color rgb="FF88C540"/>
      <color rgb="FFFFFEFC"/>
      <color rgb="FFA2273A"/>
      <color rgb="FFFFF7E7"/>
      <color rgb="FF62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00901367304597E-2"/>
          <c:y val="0.22966633401627001"/>
          <c:w val="0.88772273396814805"/>
          <c:h val="0.45521698596847798"/>
        </c:manualLayout>
      </c:layout>
      <c:barChart>
        <c:barDir val="bar"/>
        <c:grouping val="stacked"/>
        <c:varyColors val="0"/>
        <c:ser>
          <c:idx val="0"/>
          <c:order val="0"/>
          <c:tx>
            <c:strRef>
              <c:f>'Dude score'!$C$27</c:f>
              <c:strCache>
                <c:ptCount val="1"/>
                <c:pt idx="0">
                  <c:v>Sustainability management </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'Dude score'!$F$27</c:f>
              <c:numCache>
                <c:formatCode>0%</c:formatCode>
                <c:ptCount val="1"/>
                <c:pt idx="0">
                  <c:v>0</c:v>
                </c:pt>
              </c:numCache>
            </c:numRef>
          </c:val>
          <c:extLst>
            <c:ext xmlns:c16="http://schemas.microsoft.com/office/drawing/2014/chart" uri="{C3380CC4-5D6E-409C-BE32-E72D297353CC}">
              <c16:uniqueId val="{00000000-85FD-DA43-81F1-6942D9DDEBDB}"/>
            </c:ext>
          </c:extLst>
        </c:ser>
        <c:ser>
          <c:idx val="1"/>
          <c:order val="1"/>
          <c:tx>
            <c:strRef>
              <c:f>'Dude score'!$C$28</c:f>
              <c:strCache>
                <c:ptCount val="1"/>
                <c:pt idx="0">
                  <c:v>Fleet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'Dude score'!$F$28</c:f>
              <c:numCache>
                <c:formatCode>0%</c:formatCode>
                <c:ptCount val="1"/>
                <c:pt idx="0">
                  <c:v>0</c:v>
                </c:pt>
              </c:numCache>
            </c:numRef>
          </c:val>
          <c:extLst>
            <c:ext xmlns:c16="http://schemas.microsoft.com/office/drawing/2014/chart" uri="{C3380CC4-5D6E-409C-BE32-E72D297353CC}">
              <c16:uniqueId val="{00000001-85FD-DA43-81F1-6942D9DDEBDB}"/>
            </c:ext>
          </c:extLst>
        </c:ser>
        <c:ser>
          <c:idx val="2"/>
          <c:order val="2"/>
          <c:tx>
            <c:strRef>
              <c:f>'Dude score'!$C$29</c:f>
              <c:strCache>
                <c:ptCount val="1"/>
                <c:pt idx="0">
                  <c:v>Warehouses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'Dude score'!$F$29</c:f>
              <c:numCache>
                <c:formatCode>0%</c:formatCode>
                <c:ptCount val="1"/>
                <c:pt idx="0">
                  <c:v>0</c:v>
                </c:pt>
              </c:numCache>
            </c:numRef>
          </c:val>
          <c:extLst>
            <c:ext xmlns:c16="http://schemas.microsoft.com/office/drawing/2014/chart" uri="{C3380CC4-5D6E-409C-BE32-E72D297353CC}">
              <c16:uniqueId val="{00000002-85FD-DA43-81F1-6942D9DDEBDB}"/>
            </c:ext>
          </c:extLst>
        </c:ser>
        <c:dLbls>
          <c:showLegendKey val="0"/>
          <c:showVal val="1"/>
          <c:showCatName val="0"/>
          <c:showSerName val="0"/>
          <c:showPercent val="0"/>
          <c:showBubbleSize val="0"/>
        </c:dLbls>
        <c:gapWidth val="219"/>
        <c:overlap val="100"/>
        <c:axId val="103215104"/>
        <c:axId val="103216640"/>
      </c:barChart>
      <c:catAx>
        <c:axId val="103215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103216640"/>
        <c:crosses val="autoZero"/>
        <c:auto val="1"/>
        <c:lblAlgn val="ctr"/>
        <c:lblOffset val="100"/>
        <c:noMultiLvlLbl val="0"/>
      </c:catAx>
      <c:valAx>
        <c:axId val="10321664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03215104"/>
        <c:crosses val="autoZero"/>
        <c:crossBetween val="between"/>
      </c:valAx>
      <c:spPr>
        <a:noFill/>
        <a:ln>
          <a:noFill/>
        </a:ln>
        <a:effectLst/>
      </c:spPr>
    </c:plotArea>
    <c:legend>
      <c:legendPos val="b"/>
      <c:layout>
        <c:manualLayout>
          <c:xMode val="edge"/>
          <c:yMode val="edge"/>
          <c:x val="4.9999974761678702E-2"/>
          <c:y val="0.86647824156739595"/>
          <c:w val="0.89999994947974304"/>
          <c:h val="8.1988895534919101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4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7" Type="http://schemas.openxmlformats.org/officeDocument/2006/relationships/image" Target="../media/image5.png"/><Relationship Id="rId2" Type="http://schemas.openxmlformats.org/officeDocument/2006/relationships/customXml" Target="../ink/ink1.xml"/><Relationship Id="rId1" Type="http://schemas.openxmlformats.org/officeDocument/2006/relationships/image" Target="../media/image3.png"/><Relationship Id="rId6" Type="http://schemas.openxmlformats.org/officeDocument/2006/relationships/customXml" Target="../ink/ink2.xml"/><Relationship Id="rId5"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6.png"/><Relationship Id="rId1" Type="http://schemas.openxmlformats.org/officeDocument/2006/relationships/image" Target="../media/image7.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109482</xdr:colOff>
      <xdr:row>0</xdr:row>
      <xdr:rowOff>98536</xdr:rowOff>
    </xdr:from>
    <xdr:to>
      <xdr:col>9</xdr:col>
      <xdr:colOff>275262</xdr:colOff>
      <xdr:row>8</xdr:row>
      <xdr:rowOff>160808</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8491482" y="98536"/>
          <a:ext cx="6058580" cy="19588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29196</xdr:colOff>
      <xdr:row>14</xdr:row>
      <xdr:rowOff>114442</xdr:rowOff>
    </xdr:from>
    <xdr:to>
      <xdr:col>8</xdr:col>
      <xdr:colOff>482788</xdr:colOff>
      <xdr:row>40</xdr:row>
      <xdr:rowOff>16744</xdr:rowOff>
    </xdr:to>
    <xdr:pic>
      <xdr:nvPicPr>
        <xdr:cNvPr id="6" name="Picture 5">
          <a:extLst>
            <a:ext uri="{FF2B5EF4-FFF2-40B4-BE49-F238E27FC236}">
              <a16:creationId xmlns:a16="http://schemas.microsoft.com/office/drawing/2014/main" id="{68336884-015E-954D-B52E-1210F94D43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0129" y="3924442"/>
          <a:ext cx="13763192" cy="4745235"/>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239779</xdr:colOff>
      <xdr:row>0</xdr:row>
      <xdr:rowOff>86328</xdr:rowOff>
    </xdr:from>
    <xdr:to>
      <xdr:col>7</xdr:col>
      <xdr:colOff>466452</xdr:colOff>
      <xdr:row>3</xdr:row>
      <xdr:rowOff>621067</xdr:rowOff>
    </xdr:to>
    <xdr:pic>
      <xdr:nvPicPr>
        <xdr:cNvPr id="2" name="Picture 1">
          <a:extLst>
            <a:ext uri="{FF2B5EF4-FFF2-40B4-BE49-F238E27FC236}">
              <a16:creationId xmlns:a16="http://schemas.microsoft.com/office/drawing/2014/main" id="{AEEEE8FF-4BAE-E849-9185-93691C635223}"/>
            </a:ext>
          </a:extLst>
        </xdr:cNvPr>
        <xdr:cNvPicPr/>
      </xdr:nvPicPr>
      <xdr:blipFill rotWithShape="1">
        <a:blip xmlns:r="http://schemas.openxmlformats.org/officeDocument/2006/relationships" r:embed="rId1"/>
        <a:srcRect l="76319" t="45513" r="3991" b="41944"/>
        <a:stretch/>
      </xdr:blipFill>
      <xdr:spPr bwMode="auto">
        <a:xfrm>
          <a:off x="9547754" y="86328"/>
          <a:ext cx="3683002" cy="141891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247731</xdr:colOff>
      <xdr:row>12</xdr:row>
      <xdr:rowOff>478570</xdr:rowOff>
    </xdr:from>
    <xdr:to>
      <xdr:col>11</xdr:col>
      <xdr:colOff>261771</xdr:colOff>
      <xdr:row>12</xdr:row>
      <xdr:rowOff>519250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41" name="Ink 40">
              <a:extLst>
                <a:ext uri="{FF2B5EF4-FFF2-40B4-BE49-F238E27FC236}">
                  <a16:creationId xmlns:a16="http://schemas.microsoft.com/office/drawing/2014/main" id="{663A1989-1A9F-490F-A383-669869DAE067}"/>
                </a:ext>
              </a:extLst>
            </xdr14:cNvPr>
            <xdr14:cNvContentPartPr/>
          </xdr14:nvContentPartPr>
          <xdr14:nvPr macro=""/>
          <xdr14:xfrm>
            <a:off x="22182840" y="5945092"/>
            <a:ext cx="14040" cy="40680"/>
          </xdr14:xfrm>
        </xdr:contentPart>
      </mc:Choice>
      <mc:Fallback xmlns="">
        <xdr:pic>
          <xdr:nvPicPr>
            <xdr:cNvPr id="41" name="Ink 40">
              <a:extLst>
                <a:ext uri="{FF2B5EF4-FFF2-40B4-BE49-F238E27FC236}">
                  <a16:creationId xmlns:a16="http://schemas.microsoft.com/office/drawing/2014/main" id="{663A1989-1A9F-490F-A383-669869DAE067}"/>
                </a:ext>
              </a:extLst>
            </xdr:cNvPr>
            <xdr:cNvPicPr/>
          </xdr:nvPicPr>
          <xdr:blipFill>
            <a:blip xmlns:r="http://schemas.openxmlformats.org/officeDocument/2006/relationships" r:embed="rId5"/>
            <a:stretch>
              <a:fillRect/>
            </a:stretch>
          </xdr:blipFill>
          <xdr:spPr>
            <a:xfrm>
              <a:off x="22178520" y="5940772"/>
              <a:ext cx="22680" cy="49320"/>
            </a:xfrm>
            <a:prstGeom prst="rect">
              <a:avLst/>
            </a:prstGeom>
          </xdr:spPr>
        </xdr:pic>
      </mc:Fallback>
    </mc:AlternateContent>
    <xdr:clientData/>
  </xdr:twoCellAnchor>
  <xdr:twoCellAnchor editAs="oneCell">
    <xdr:from>
      <xdr:col>23</xdr:col>
      <xdr:colOff>50358</xdr:colOff>
      <xdr:row>13</xdr:row>
      <xdr:rowOff>171530</xdr:rowOff>
    </xdr:from>
    <xdr:to>
      <xdr:col>23</xdr:col>
      <xdr:colOff>55758</xdr:colOff>
      <xdr:row>13</xdr:row>
      <xdr:rowOff>218330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46" name="Ink 45">
              <a:extLst>
                <a:ext uri="{FF2B5EF4-FFF2-40B4-BE49-F238E27FC236}">
                  <a16:creationId xmlns:a16="http://schemas.microsoft.com/office/drawing/2014/main" id="{BFF73847-7624-4305-B70B-688F1A27F8BE}"/>
                </a:ext>
              </a:extLst>
            </xdr14:cNvPr>
            <xdr14:cNvContentPartPr/>
          </xdr14:nvContentPartPr>
          <xdr14:nvPr macro=""/>
          <xdr14:xfrm>
            <a:off x="29301771" y="6273052"/>
            <a:ext cx="5400" cy="46800"/>
          </xdr14:xfrm>
        </xdr:contentPart>
      </mc:Choice>
      <mc:Fallback xmlns="">
        <xdr:pic>
          <xdr:nvPicPr>
            <xdr:cNvPr id="46" name="Ink 45">
              <a:extLst>
                <a:ext uri="{FF2B5EF4-FFF2-40B4-BE49-F238E27FC236}">
                  <a16:creationId xmlns:a16="http://schemas.microsoft.com/office/drawing/2014/main" id="{BFF73847-7624-4305-B70B-688F1A27F8BE}"/>
                </a:ext>
              </a:extLst>
            </xdr:cNvPr>
            <xdr:cNvPicPr/>
          </xdr:nvPicPr>
          <xdr:blipFill>
            <a:blip xmlns:r="http://schemas.openxmlformats.org/officeDocument/2006/relationships" r:embed="rId7"/>
            <a:stretch>
              <a:fillRect/>
            </a:stretch>
          </xdr:blipFill>
          <xdr:spPr>
            <a:xfrm>
              <a:off x="29297451" y="6268732"/>
              <a:ext cx="14040" cy="5544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oneCellAnchor>
    <xdr:from>
      <xdr:col>4</xdr:col>
      <xdr:colOff>258549</xdr:colOff>
      <xdr:row>0</xdr:row>
      <xdr:rowOff>39631</xdr:rowOff>
    </xdr:from>
    <xdr:ext cx="5601344" cy="1787116"/>
    <xdr:pic>
      <xdr:nvPicPr>
        <xdr:cNvPr id="2" name="Picture 1">
          <a:extLst>
            <a:ext uri="{FF2B5EF4-FFF2-40B4-BE49-F238E27FC236}">
              <a16:creationId xmlns:a16="http://schemas.microsoft.com/office/drawing/2014/main" id="{77F6F3AC-A319-994A-82DA-DFBB7C785865}"/>
            </a:ext>
          </a:extLst>
        </xdr:cNvPr>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3116049" y="39631"/>
          <a:ext cx="5601344" cy="1787116"/>
        </a:xfrm>
        <a:prstGeom prst="rect">
          <a:avLst/>
        </a:prstGeom>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341829</xdr:colOff>
      <xdr:row>0</xdr:row>
      <xdr:rowOff>60450</xdr:rowOff>
    </xdr:from>
    <xdr:to>
      <xdr:col>7</xdr:col>
      <xdr:colOff>786190</xdr:colOff>
      <xdr:row>3</xdr:row>
      <xdr:rowOff>362857</xdr:rowOff>
    </xdr:to>
    <xdr:pic>
      <xdr:nvPicPr>
        <xdr:cNvPr id="2" name="Picture 1">
          <a:extLst>
            <a:ext uri="{FF2B5EF4-FFF2-40B4-BE49-F238E27FC236}">
              <a16:creationId xmlns:a16="http://schemas.microsoft.com/office/drawing/2014/main" id="{196EA325-38D3-FA46-AA82-3E98A9EC41C8}"/>
            </a:ext>
          </a:extLst>
        </xdr:cNvPr>
        <xdr:cNvPicPr/>
      </xdr:nvPicPr>
      <xdr:blipFill rotWithShape="1">
        <a:blip xmlns:r="http://schemas.openxmlformats.org/officeDocument/2006/relationships" r:embed="rId1"/>
        <a:srcRect l="76319" t="45513" r="3991" b="41944"/>
        <a:stretch/>
      </xdr:blipFill>
      <xdr:spPr bwMode="auto">
        <a:xfrm>
          <a:off x="9776115" y="60450"/>
          <a:ext cx="5932575" cy="1693359"/>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387186</xdr:colOff>
      <xdr:row>0</xdr:row>
      <xdr:rowOff>60451</xdr:rowOff>
    </xdr:from>
    <xdr:to>
      <xdr:col>7</xdr:col>
      <xdr:colOff>695476</xdr:colOff>
      <xdr:row>3</xdr:row>
      <xdr:rowOff>362858</xdr:rowOff>
    </xdr:to>
    <xdr:pic>
      <xdr:nvPicPr>
        <xdr:cNvPr id="2" name="Picture 1">
          <a:extLst>
            <a:ext uri="{FF2B5EF4-FFF2-40B4-BE49-F238E27FC236}">
              <a16:creationId xmlns:a16="http://schemas.microsoft.com/office/drawing/2014/main" id="{FE681424-326A-744A-8C16-AC1844683193}"/>
            </a:ext>
          </a:extLst>
        </xdr:cNvPr>
        <xdr:cNvPicPr/>
      </xdr:nvPicPr>
      <xdr:blipFill rotWithShape="1">
        <a:blip xmlns:r="http://schemas.openxmlformats.org/officeDocument/2006/relationships" r:embed="rId1"/>
        <a:srcRect l="76319" t="45513" r="3991" b="41944"/>
        <a:stretch/>
      </xdr:blipFill>
      <xdr:spPr bwMode="auto">
        <a:xfrm>
          <a:off x="9821472" y="60451"/>
          <a:ext cx="5796504" cy="169335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341829</xdr:colOff>
      <xdr:row>0</xdr:row>
      <xdr:rowOff>60450</xdr:rowOff>
    </xdr:from>
    <xdr:to>
      <xdr:col>7</xdr:col>
      <xdr:colOff>786190</xdr:colOff>
      <xdr:row>3</xdr:row>
      <xdr:rowOff>362857</xdr:rowOff>
    </xdr:to>
    <xdr:pic>
      <xdr:nvPicPr>
        <xdr:cNvPr id="3" name="Picture 2">
          <a:extLst>
            <a:ext uri="{FF2B5EF4-FFF2-40B4-BE49-F238E27FC236}">
              <a16:creationId xmlns:a16="http://schemas.microsoft.com/office/drawing/2014/main" id="{50A2F9F4-87FE-0441-A182-44164AD70305}"/>
            </a:ext>
          </a:extLst>
        </xdr:cNvPr>
        <xdr:cNvPicPr/>
      </xdr:nvPicPr>
      <xdr:blipFill rotWithShape="1">
        <a:blip xmlns:r="http://schemas.openxmlformats.org/officeDocument/2006/relationships" r:embed="rId1"/>
        <a:srcRect l="76319" t="45513" r="3991" b="41944"/>
        <a:stretch/>
      </xdr:blipFill>
      <xdr:spPr bwMode="auto">
        <a:xfrm>
          <a:off x="9765229" y="60450"/>
          <a:ext cx="5918061" cy="1686707"/>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405081</xdr:colOff>
      <xdr:row>13</xdr:row>
      <xdr:rowOff>367805</xdr:rowOff>
    </xdr:from>
    <xdr:to>
      <xdr:col>9</xdr:col>
      <xdr:colOff>16934</xdr:colOff>
      <xdr:row>24</xdr:row>
      <xdr:rowOff>201588</xdr:rowOff>
    </xdr:to>
    <xdr:graphicFrame macro="">
      <xdr:nvGraphicFramePr>
        <xdr:cNvPr id="62" name="Chart 61">
          <a:extLst>
            <a:ext uri="{FF2B5EF4-FFF2-40B4-BE49-F238E27FC236}">
              <a16:creationId xmlns:a16="http://schemas.microsoft.com/office/drawing/2014/main" id="{203F9958-403F-4247-9E19-1C4B51967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2484654</xdr:colOff>
      <xdr:row>11</xdr:row>
      <xdr:rowOff>28881</xdr:rowOff>
    </xdr:from>
    <xdr:to>
      <xdr:col>2</xdr:col>
      <xdr:colOff>2607635</xdr:colOff>
      <xdr:row>11</xdr:row>
      <xdr:rowOff>499002</xdr:rowOff>
    </xdr:to>
    <xdr:pic>
      <xdr:nvPicPr>
        <xdr:cNvPr id="63" name="Picture 62">
          <a:extLst>
            <a:ext uri="{FF2B5EF4-FFF2-40B4-BE49-F238E27FC236}">
              <a16:creationId xmlns:a16="http://schemas.microsoft.com/office/drawing/2014/main" id="{E7A06E8D-A590-1F44-BD0F-8ADDE34452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14121" y="4025148"/>
          <a:ext cx="332531" cy="470121"/>
        </a:xfrm>
        <a:prstGeom prst="rect">
          <a:avLst/>
        </a:prstGeom>
      </xdr:spPr>
    </xdr:pic>
    <xdr:clientData/>
  </xdr:twoCellAnchor>
  <xdr:twoCellAnchor editAs="oneCell">
    <xdr:from>
      <xdr:col>3</xdr:col>
      <xdr:colOff>821200</xdr:colOff>
      <xdr:row>16</xdr:row>
      <xdr:rowOff>353342</xdr:rowOff>
    </xdr:from>
    <xdr:to>
      <xdr:col>3</xdr:col>
      <xdr:colOff>1133925</xdr:colOff>
      <xdr:row>17</xdr:row>
      <xdr:rowOff>307525</xdr:rowOff>
    </xdr:to>
    <xdr:pic>
      <xdr:nvPicPr>
        <xdr:cNvPr id="64" name="Picture 63">
          <a:extLst>
            <a:ext uri="{FF2B5EF4-FFF2-40B4-BE49-F238E27FC236}">
              <a16:creationId xmlns:a16="http://schemas.microsoft.com/office/drawing/2014/main" id="{D0656A86-FFF3-024A-A8A8-265DDAFF8C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0933" y="6889609"/>
          <a:ext cx="312725" cy="462183"/>
        </a:xfrm>
        <a:prstGeom prst="rect">
          <a:avLst/>
        </a:prstGeom>
      </xdr:spPr>
    </xdr:pic>
    <xdr:clientData/>
  </xdr:twoCellAnchor>
  <xdr:twoCellAnchor editAs="oneCell">
    <xdr:from>
      <xdr:col>6</xdr:col>
      <xdr:colOff>412343</xdr:colOff>
      <xdr:row>16</xdr:row>
      <xdr:rowOff>344254</xdr:rowOff>
    </xdr:from>
    <xdr:to>
      <xdr:col>6</xdr:col>
      <xdr:colOff>744874</xdr:colOff>
      <xdr:row>17</xdr:row>
      <xdr:rowOff>298437</xdr:rowOff>
    </xdr:to>
    <xdr:pic>
      <xdr:nvPicPr>
        <xdr:cNvPr id="65" name="Picture 64">
          <a:extLst>
            <a:ext uri="{FF2B5EF4-FFF2-40B4-BE49-F238E27FC236}">
              <a16:creationId xmlns:a16="http://schemas.microsoft.com/office/drawing/2014/main" id="{FA011C08-1EA8-2E40-8814-5DA5971E63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90876" y="6880521"/>
          <a:ext cx="332531" cy="462183"/>
        </a:xfrm>
        <a:prstGeom prst="rect">
          <a:avLst/>
        </a:prstGeom>
      </xdr:spPr>
    </xdr:pic>
    <xdr:clientData/>
  </xdr:twoCellAnchor>
  <xdr:twoCellAnchor editAs="oneCell">
    <xdr:from>
      <xdr:col>5</xdr:col>
      <xdr:colOff>547223</xdr:colOff>
      <xdr:row>16</xdr:row>
      <xdr:rowOff>398835</xdr:rowOff>
    </xdr:from>
    <xdr:to>
      <xdr:col>5</xdr:col>
      <xdr:colOff>879754</xdr:colOff>
      <xdr:row>17</xdr:row>
      <xdr:rowOff>353018</xdr:rowOff>
    </xdr:to>
    <xdr:pic>
      <xdr:nvPicPr>
        <xdr:cNvPr id="66" name="Picture 65">
          <a:extLst>
            <a:ext uri="{FF2B5EF4-FFF2-40B4-BE49-F238E27FC236}">
              <a16:creationId xmlns:a16="http://schemas.microsoft.com/office/drawing/2014/main" id="{6558A18D-5BEE-0741-9023-14BAB719CC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13890" y="6935102"/>
          <a:ext cx="332531" cy="462183"/>
        </a:xfrm>
        <a:prstGeom prst="rect">
          <a:avLst/>
        </a:prstGeom>
      </xdr:spPr>
    </xdr:pic>
    <xdr:clientData/>
  </xdr:twoCellAnchor>
  <xdr:twoCellAnchor editAs="oneCell">
    <xdr:from>
      <xdr:col>5</xdr:col>
      <xdr:colOff>551300</xdr:colOff>
      <xdr:row>15</xdr:row>
      <xdr:rowOff>402619</xdr:rowOff>
    </xdr:from>
    <xdr:to>
      <xdr:col>5</xdr:col>
      <xdr:colOff>883831</xdr:colOff>
      <xdr:row>16</xdr:row>
      <xdr:rowOff>356805</xdr:rowOff>
    </xdr:to>
    <xdr:pic>
      <xdr:nvPicPr>
        <xdr:cNvPr id="67" name="Picture 66">
          <a:extLst>
            <a:ext uri="{FF2B5EF4-FFF2-40B4-BE49-F238E27FC236}">
              <a16:creationId xmlns:a16="http://schemas.microsoft.com/office/drawing/2014/main" id="{B93D5FC9-18F4-424D-BE4A-2E24D2DD83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17967" y="6430886"/>
          <a:ext cx="332531" cy="462186"/>
        </a:xfrm>
        <a:prstGeom prst="rect">
          <a:avLst/>
        </a:prstGeom>
      </xdr:spPr>
    </xdr:pic>
    <xdr:clientData/>
  </xdr:twoCellAnchor>
  <xdr:twoCellAnchor editAs="oneCell">
    <xdr:from>
      <xdr:col>6</xdr:col>
      <xdr:colOff>439364</xdr:colOff>
      <xdr:row>14</xdr:row>
      <xdr:rowOff>344253</xdr:rowOff>
    </xdr:from>
    <xdr:to>
      <xdr:col>7</xdr:col>
      <xdr:colOff>370</xdr:colOff>
      <xdr:row>15</xdr:row>
      <xdr:rowOff>298437</xdr:rowOff>
    </xdr:to>
    <xdr:pic>
      <xdr:nvPicPr>
        <xdr:cNvPr id="68" name="Picture 67">
          <a:extLst>
            <a:ext uri="{FF2B5EF4-FFF2-40B4-BE49-F238E27FC236}">
              <a16:creationId xmlns:a16="http://schemas.microsoft.com/office/drawing/2014/main" id="{F2657BCC-6657-5745-809E-254AEA28FC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17897" y="5864520"/>
          <a:ext cx="332531" cy="462184"/>
        </a:xfrm>
        <a:prstGeom prst="rect">
          <a:avLst/>
        </a:prstGeom>
      </xdr:spPr>
    </xdr:pic>
    <xdr:clientData/>
  </xdr:twoCellAnchor>
  <xdr:twoCellAnchor editAs="oneCell">
    <xdr:from>
      <xdr:col>6</xdr:col>
      <xdr:colOff>416126</xdr:colOff>
      <xdr:row>15</xdr:row>
      <xdr:rowOff>348037</xdr:rowOff>
    </xdr:from>
    <xdr:to>
      <xdr:col>6</xdr:col>
      <xdr:colOff>748657</xdr:colOff>
      <xdr:row>16</xdr:row>
      <xdr:rowOff>302223</xdr:rowOff>
    </xdr:to>
    <xdr:pic>
      <xdr:nvPicPr>
        <xdr:cNvPr id="69" name="Picture 68">
          <a:extLst>
            <a:ext uri="{FF2B5EF4-FFF2-40B4-BE49-F238E27FC236}">
              <a16:creationId xmlns:a16="http://schemas.microsoft.com/office/drawing/2014/main" id="{E11CF8E0-CE35-8443-AF0A-6A0065F4DC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94659" y="6376304"/>
          <a:ext cx="332531" cy="462186"/>
        </a:xfrm>
        <a:prstGeom prst="rect">
          <a:avLst/>
        </a:prstGeom>
      </xdr:spPr>
    </xdr:pic>
    <xdr:clientData/>
  </xdr:twoCellAnchor>
  <xdr:twoCellAnchor>
    <xdr:from>
      <xdr:col>3</xdr:col>
      <xdr:colOff>1059613</xdr:colOff>
      <xdr:row>17</xdr:row>
      <xdr:rowOff>423334</xdr:rowOff>
    </xdr:from>
    <xdr:to>
      <xdr:col>3</xdr:col>
      <xdr:colOff>1059613</xdr:colOff>
      <xdr:row>20</xdr:row>
      <xdr:rowOff>499316</xdr:rowOff>
    </xdr:to>
    <xdr:cxnSp macro="">
      <xdr:nvCxnSpPr>
        <xdr:cNvPr id="70" name="Straight Connector 69">
          <a:extLst>
            <a:ext uri="{FF2B5EF4-FFF2-40B4-BE49-F238E27FC236}">
              <a16:creationId xmlns:a16="http://schemas.microsoft.com/office/drawing/2014/main" id="{B4B719DC-9093-3C49-B509-227D4A68D188}"/>
            </a:ext>
          </a:extLst>
        </xdr:cNvPr>
        <xdr:cNvCxnSpPr/>
      </xdr:nvCxnSpPr>
      <xdr:spPr>
        <a:xfrm flipV="1">
          <a:off x="6969346" y="7467601"/>
          <a:ext cx="0" cy="1599982"/>
        </a:xfrm>
        <a:prstGeom prst="line">
          <a:avLst/>
        </a:prstGeom>
        <a:ln w="38100">
          <a:solidFill>
            <a:srgbClr val="8F1F2C"/>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756983</xdr:colOff>
      <xdr:row>17</xdr:row>
      <xdr:rowOff>434188</xdr:rowOff>
    </xdr:from>
    <xdr:to>
      <xdr:col>5</xdr:col>
      <xdr:colOff>756983</xdr:colOff>
      <xdr:row>21</xdr:row>
      <xdr:rowOff>4901</xdr:rowOff>
    </xdr:to>
    <xdr:cxnSp macro="">
      <xdr:nvCxnSpPr>
        <xdr:cNvPr id="71" name="Straight Connector 70">
          <a:extLst>
            <a:ext uri="{FF2B5EF4-FFF2-40B4-BE49-F238E27FC236}">
              <a16:creationId xmlns:a16="http://schemas.microsoft.com/office/drawing/2014/main" id="{C7CD8FED-FCC5-2743-8B00-DAAD8C247CE5}"/>
            </a:ext>
          </a:extLst>
        </xdr:cNvPr>
        <xdr:cNvCxnSpPr/>
      </xdr:nvCxnSpPr>
      <xdr:spPr>
        <a:xfrm flipV="1">
          <a:off x="9223650" y="7478455"/>
          <a:ext cx="0" cy="1602713"/>
        </a:xfrm>
        <a:prstGeom prst="line">
          <a:avLst/>
        </a:prstGeom>
        <a:ln w="38100">
          <a:solidFill>
            <a:srgbClr val="8F1F2C"/>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590493</xdr:colOff>
      <xdr:row>17</xdr:row>
      <xdr:rowOff>445477</xdr:rowOff>
    </xdr:from>
    <xdr:to>
      <xdr:col>6</xdr:col>
      <xdr:colOff>590493</xdr:colOff>
      <xdr:row>21</xdr:row>
      <xdr:rowOff>11288</xdr:rowOff>
    </xdr:to>
    <xdr:cxnSp macro="">
      <xdr:nvCxnSpPr>
        <xdr:cNvPr id="72" name="Straight Connector 71">
          <a:extLst>
            <a:ext uri="{FF2B5EF4-FFF2-40B4-BE49-F238E27FC236}">
              <a16:creationId xmlns:a16="http://schemas.microsoft.com/office/drawing/2014/main" id="{AAB66DC9-E9DF-084C-A435-9B917B8D73B3}"/>
            </a:ext>
          </a:extLst>
        </xdr:cNvPr>
        <xdr:cNvCxnSpPr/>
      </xdr:nvCxnSpPr>
      <xdr:spPr>
        <a:xfrm flipV="1">
          <a:off x="10869026" y="7489744"/>
          <a:ext cx="0" cy="1597811"/>
        </a:xfrm>
        <a:prstGeom prst="line">
          <a:avLst/>
        </a:prstGeom>
        <a:ln w="38100">
          <a:solidFill>
            <a:srgbClr val="8F1F2C"/>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1201720</xdr:colOff>
      <xdr:row>17</xdr:row>
      <xdr:rowOff>207613</xdr:rowOff>
    </xdr:from>
    <xdr:to>
      <xdr:col>4</xdr:col>
      <xdr:colOff>207511</xdr:colOff>
      <xdr:row>17</xdr:row>
      <xdr:rowOff>207613</xdr:rowOff>
    </xdr:to>
    <xdr:cxnSp macro="">
      <xdr:nvCxnSpPr>
        <xdr:cNvPr id="73" name="Straight Arrow Connector 72">
          <a:extLst>
            <a:ext uri="{FF2B5EF4-FFF2-40B4-BE49-F238E27FC236}">
              <a16:creationId xmlns:a16="http://schemas.microsoft.com/office/drawing/2014/main" id="{49028B10-CACB-ED48-8715-137759CC33C5}"/>
            </a:ext>
          </a:extLst>
        </xdr:cNvPr>
        <xdr:cNvCxnSpPr/>
      </xdr:nvCxnSpPr>
      <xdr:spPr>
        <a:xfrm>
          <a:off x="7111453" y="7251880"/>
          <a:ext cx="360458" cy="0"/>
        </a:xfrm>
        <a:prstGeom prst="straightConnector1">
          <a:avLst/>
        </a:prstGeom>
        <a:ln w="38100">
          <a:solidFill>
            <a:srgbClr val="8F1F2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926689</xdr:colOff>
      <xdr:row>17</xdr:row>
      <xdr:rowOff>219903</xdr:rowOff>
    </xdr:from>
    <xdr:to>
      <xdr:col>5</xdr:col>
      <xdr:colOff>1175168</xdr:colOff>
      <xdr:row>17</xdr:row>
      <xdr:rowOff>219903</xdr:rowOff>
    </xdr:to>
    <xdr:cxnSp macro="">
      <xdr:nvCxnSpPr>
        <xdr:cNvPr id="74" name="Straight Arrow Connector 73">
          <a:extLst>
            <a:ext uri="{FF2B5EF4-FFF2-40B4-BE49-F238E27FC236}">
              <a16:creationId xmlns:a16="http://schemas.microsoft.com/office/drawing/2014/main" id="{A46FF665-F3B1-7E4C-BB08-5E795589BADC}"/>
            </a:ext>
          </a:extLst>
        </xdr:cNvPr>
        <xdr:cNvCxnSpPr/>
      </xdr:nvCxnSpPr>
      <xdr:spPr>
        <a:xfrm>
          <a:off x="9393356" y="7264170"/>
          <a:ext cx="248479" cy="0"/>
        </a:xfrm>
        <a:prstGeom prst="straightConnector1">
          <a:avLst/>
        </a:prstGeom>
        <a:ln w="38100">
          <a:solidFill>
            <a:srgbClr val="8F1F2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795592</xdr:colOff>
      <xdr:row>17</xdr:row>
      <xdr:rowOff>171289</xdr:rowOff>
    </xdr:from>
    <xdr:to>
      <xdr:col>7</xdr:col>
      <xdr:colOff>217888</xdr:colOff>
      <xdr:row>17</xdr:row>
      <xdr:rowOff>171289</xdr:rowOff>
    </xdr:to>
    <xdr:cxnSp macro="">
      <xdr:nvCxnSpPr>
        <xdr:cNvPr id="75" name="Straight Arrow Connector 74">
          <a:extLst>
            <a:ext uri="{FF2B5EF4-FFF2-40B4-BE49-F238E27FC236}">
              <a16:creationId xmlns:a16="http://schemas.microsoft.com/office/drawing/2014/main" id="{FFEC7CD1-7424-234D-90EE-D0AADF117DDE}"/>
            </a:ext>
          </a:extLst>
        </xdr:cNvPr>
        <xdr:cNvCxnSpPr/>
      </xdr:nvCxnSpPr>
      <xdr:spPr>
        <a:xfrm>
          <a:off x="11074125" y="7215556"/>
          <a:ext cx="302830" cy="0"/>
        </a:xfrm>
        <a:prstGeom prst="straightConnector1">
          <a:avLst/>
        </a:prstGeom>
        <a:ln w="38100">
          <a:solidFill>
            <a:srgbClr val="8F1F2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493888</xdr:colOff>
      <xdr:row>1</xdr:row>
      <xdr:rowOff>47036</xdr:rowOff>
    </xdr:from>
    <xdr:to>
      <xdr:col>14</xdr:col>
      <xdr:colOff>384327</xdr:colOff>
      <xdr:row>4</xdr:row>
      <xdr:rowOff>537106</xdr:rowOff>
    </xdr:to>
    <xdr:pic>
      <xdr:nvPicPr>
        <xdr:cNvPr id="76" name="Picture 75">
          <a:extLst>
            <a:ext uri="{FF2B5EF4-FFF2-40B4-BE49-F238E27FC236}">
              <a16:creationId xmlns:a16="http://schemas.microsoft.com/office/drawing/2014/main" id="{9EC1E54F-FB51-2B41-9650-52A63E6D3EB6}"/>
            </a:ext>
          </a:extLst>
        </xdr:cNvPr>
        <xdr:cNvPicPr/>
      </xdr:nvPicPr>
      <xdr:blipFill rotWithShape="1">
        <a:blip xmlns:r="http://schemas.openxmlformats.org/officeDocument/2006/relationships" r:embed="rId3"/>
        <a:srcRect l="76319" t="45513" r="3991" b="41944"/>
        <a:stretch/>
      </xdr:blipFill>
      <xdr:spPr bwMode="auto">
        <a:xfrm>
          <a:off x="14311488" y="47036"/>
          <a:ext cx="4437040" cy="141717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142875</xdr:colOff>
      <xdr:row>0</xdr:row>
      <xdr:rowOff>285750</xdr:rowOff>
    </xdr:from>
    <xdr:to>
      <xdr:col>9</xdr:col>
      <xdr:colOff>1219200</xdr:colOff>
      <xdr:row>0</xdr:row>
      <xdr:rowOff>581026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l="9058" t="17358" r="5653" b="22847"/>
        <a:stretch/>
      </xdr:blipFill>
      <xdr:spPr>
        <a:xfrm>
          <a:off x="10791825" y="285750"/>
          <a:ext cx="1076325" cy="295276"/>
        </a:xfrm>
        <a:prstGeom prst="rect">
          <a:avLst/>
        </a:prstGeom>
      </xdr:spPr>
    </xdr:pic>
    <xdr:clientData/>
  </xdr:twoCellAnchor>
  <xdr:twoCellAnchor editAs="oneCell">
    <xdr:from>
      <xdr:col>9</xdr:col>
      <xdr:colOff>485775</xdr:colOff>
      <xdr:row>1</xdr:row>
      <xdr:rowOff>209550</xdr:rowOff>
    </xdr:from>
    <xdr:to>
      <xdr:col>9</xdr:col>
      <xdr:colOff>810299</xdr:colOff>
      <xdr:row>1</xdr:row>
      <xdr:rowOff>666833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Lst>
        </a:blip>
        <a:stretch>
          <a:fillRect/>
        </a:stretch>
      </xdr:blipFill>
      <xdr:spPr>
        <a:xfrm>
          <a:off x="11134725" y="1114425"/>
          <a:ext cx="324524" cy="457283"/>
        </a:xfrm>
        <a:prstGeom prst="rect">
          <a:avLst/>
        </a:prstGeom>
      </xdr:spPr>
    </xdr:pic>
    <xdr:clientData/>
  </xdr:twoCellAnchor>
  <xdr:twoCellAnchor editAs="oneCell">
    <xdr:from>
      <xdr:col>9</xdr:col>
      <xdr:colOff>323850</xdr:colOff>
      <xdr:row>2</xdr:row>
      <xdr:rowOff>285750</xdr:rowOff>
    </xdr:from>
    <xdr:to>
      <xdr:col>9</xdr:col>
      <xdr:colOff>1037144</xdr:colOff>
      <xdr:row>2</xdr:row>
      <xdr:rowOff>742990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a:xfrm>
          <a:off x="10972800" y="2143125"/>
          <a:ext cx="713294" cy="457240"/>
        </a:xfrm>
        <a:prstGeom prst="rect">
          <a:avLst/>
        </a:prstGeom>
      </xdr:spPr>
    </xdr:pic>
    <xdr:clientData/>
  </xdr:twoCellAnchor>
  <xdr:twoCellAnchor editAs="oneCell">
    <xdr:from>
      <xdr:col>9</xdr:col>
      <xdr:colOff>104775</xdr:colOff>
      <xdr:row>3</xdr:row>
      <xdr:rowOff>266700</xdr:rowOff>
    </xdr:from>
    <xdr:to>
      <xdr:col>9</xdr:col>
      <xdr:colOff>1202150</xdr:colOff>
      <xdr:row>3</xdr:row>
      <xdr:rowOff>723940</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Lst>
        </a:blip>
        <a:stretch>
          <a:fillRect/>
        </a:stretch>
      </xdr:blipFill>
      <xdr:spPr>
        <a:xfrm>
          <a:off x="10753725" y="3190875"/>
          <a:ext cx="1097375" cy="457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luisvelasquez/Library/Containers/com.microsoft.Excel/Data/Documents/Users/simonmiller/Documents/non%20-work/Sammy%20nanny%20/Users/simonmiller/Google%20Drive/Accounts/Innocent/INN003/Hero%20Programme/Returned%20Checklists%20(1)/Gropper.xlsx?F1F031AD" TargetMode="External"/><Relationship Id="rId1" Type="http://schemas.openxmlformats.org/officeDocument/2006/relationships/externalLinkPath" Target="file:///\\F1F031AD\Gropp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velasquez/Library/Containers/com.microsoft.Excel/Data/Documents/Users/simonmiller/Google%20Drive/Accounts/Innocent/INN003/logistics/hero%20supplier%20checklist%20-%20Martin_responses.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Volumes/GoogleDrive/My%20Drive/Innocent/Hero%20Checklists/Logistics/Returned%20Checklists/Reviewed/C:/Users/simonmiller/Desktop/temp%20files/innocent/C:/Users/simonmiller/.Trash/logistics%2008-47-33-747/hero%20supplier%20checklist%20-%20Martin_responses.xlsx?15018F64" TargetMode="External"/><Relationship Id="rId1" Type="http://schemas.openxmlformats.org/officeDocument/2006/relationships/externalLinkPath" Target="file:///\\15018F64\hero%20supplier%20checklist%20-%20Martin_responses.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Volumes/GoogleDrive/My%20Drive/Accounts/Innocent/INN003/Hero%20Programme/Returned%20Checklists/C:/Volumes/GoogleDrive/My%20Drive/Accounts/Innocent/INN001/Hero%20programme/3Keel%20docs/hero%20supplier%20checklist%20-%20PRODUCTION_3Keel_v20.xlsx?0A8534A6" TargetMode="External"/><Relationship Id="rId1" Type="http://schemas.openxmlformats.org/officeDocument/2006/relationships/externalLinkPath" Target="file:///\\0A8534A6\hero%20supplier%20checklist%20-%20PRODUCTION_3Keel_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19-07-12T13:03:19.460"/>
    </inkml:context>
    <inkml:brush xml:id="br0">
      <inkml:brushProperty name="width" value="0.025" units="cm"/>
      <inkml:brushProperty name="height" value="0.025" units="cm"/>
      <inkml:brushProperty name="color" value="#E71224"/>
    </inkml:brush>
  </inkml:definitions>
  <inkml:trace contextRef="#ctx0" brushRef="#br0">2497 1003 6905,'2'5'1897,"-9"4"471,9 15-3288,10 10-1376,12 6-177</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19-07-12T13:03:38.360"/>
    </inkml:context>
    <inkml:brush xml:id="br0">
      <inkml:brushProperty name="width" value="0.025" units="cm"/>
      <inkml:brushProperty name="height" value="0.025" units="cm"/>
      <inkml:brushProperty name="color" value="#E71224"/>
    </inkml:brush>
  </inkml:definitions>
  <inkml:trace contextRef="#ctx0" brushRef="#br0">5874 933 1704,'12'-121'1377,"-12"114"-1377,2 9 336</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ciencebasedtargets.org/" TargetMode="External"/><Relationship Id="rId1" Type="http://schemas.openxmlformats.org/officeDocument/2006/relationships/hyperlink" Target="https://bcorporation.ne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6EBAA"/>
  </sheetPr>
  <dimension ref="B1:N13"/>
  <sheetViews>
    <sheetView tabSelected="1" zoomScale="80" zoomScaleNormal="80" workbookViewId="0">
      <selection activeCell="D3" sqref="D3"/>
    </sheetView>
  </sheetViews>
  <sheetFormatPr defaultColWidth="9.140625" defaultRowHeight="15"/>
  <cols>
    <col min="1" max="1" width="3.42578125" style="1" customWidth="1"/>
    <col min="2" max="2" width="37.85546875" style="1" bestFit="1" customWidth="1"/>
    <col min="3" max="3" width="15.140625" style="1" customWidth="1"/>
    <col min="4" max="4" width="53.42578125" style="1" customWidth="1"/>
    <col min="5" max="5" width="2.42578125" style="1" customWidth="1"/>
    <col min="6" max="6" width="47.42578125" style="1" customWidth="1"/>
    <col min="7" max="16384" width="9.140625" style="1"/>
  </cols>
  <sheetData>
    <row r="1" spans="2:14" ht="15.95" thickBot="1"/>
    <row r="2" spans="2:14" ht="33" customHeight="1">
      <c r="B2" s="272" t="s">
        <v>0</v>
      </c>
      <c r="C2" s="273"/>
      <c r="D2" s="274"/>
    </row>
    <row r="3" spans="2:14" ht="15.95" customHeight="1">
      <c r="B3" s="275" t="s">
        <v>1</v>
      </c>
      <c r="C3" s="276"/>
      <c r="D3" s="249"/>
      <c r="E3" s="2"/>
    </row>
    <row r="4" spans="2:14" ht="15.95" customHeight="1">
      <c r="B4" s="275" t="s">
        <v>2</v>
      </c>
      <c r="C4" s="276"/>
      <c r="D4" s="249"/>
      <c r="E4" s="3"/>
    </row>
    <row r="5" spans="2:14" ht="15.95" customHeight="1">
      <c r="B5" s="275" t="s">
        <v>3</v>
      </c>
      <c r="C5" s="276"/>
      <c r="D5" s="254"/>
      <c r="E5" s="2"/>
    </row>
    <row r="6" spans="2:14" ht="17.100000000000001">
      <c r="B6" s="277" t="s">
        <v>4</v>
      </c>
      <c r="C6" s="154" t="s">
        <v>5</v>
      </c>
      <c r="D6" s="249"/>
      <c r="E6" s="3"/>
    </row>
    <row r="7" spans="2:14" ht="17.100000000000001">
      <c r="B7" s="278"/>
      <c r="C7" s="154" t="s">
        <v>6</v>
      </c>
      <c r="D7" s="249"/>
      <c r="E7" s="3"/>
    </row>
    <row r="8" spans="2:14" ht="17.100000000000001">
      <c r="B8" s="279"/>
      <c r="C8" s="154" t="s">
        <v>7</v>
      </c>
      <c r="D8" s="249"/>
      <c r="E8" s="3"/>
    </row>
    <row r="9" spans="2:14" ht="29.1" customHeight="1"/>
    <row r="10" spans="2:14" ht="30.95" customHeight="1">
      <c r="B10" s="271" t="s">
        <v>8</v>
      </c>
      <c r="C10" s="271"/>
      <c r="D10" s="271"/>
      <c r="E10" s="271"/>
      <c r="F10" s="271"/>
      <c r="G10" s="248"/>
      <c r="H10" s="248"/>
      <c r="I10" s="248"/>
      <c r="J10" s="248"/>
      <c r="K10" s="248"/>
      <c r="L10" s="248"/>
      <c r="M10" s="248"/>
      <c r="N10" s="248"/>
    </row>
    <row r="11" spans="2:14" ht="30.95">
      <c r="B11" s="271" t="s">
        <v>9</v>
      </c>
      <c r="C11" s="271"/>
      <c r="D11" s="271"/>
      <c r="E11" s="271"/>
      <c r="F11" s="271"/>
      <c r="G11" s="248"/>
      <c r="H11" s="248"/>
      <c r="I11" s="248"/>
      <c r="J11" s="248"/>
      <c r="K11" s="248"/>
      <c r="L11" s="248"/>
      <c r="M11" s="248"/>
      <c r="N11" s="248"/>
    </row>
    <row r="12" spans="2:14" ht="30.95">
      <c r="B12" s="271" t="s">
        <v>10</v>
      </c>
      <c r="C12" s="271"/>
      <c r="D12" s="271"/>
      <c r="E12" s="271"/>
      <c r="F12" s="271"/>
      <c r="G12" s="271"/>
      <c r="H12" s="271"/>
      <c r="I12" s="271"/>
      <c r="J12" s="271"/>
      <c r="K12" s="271"/>
      <c r="L12" s="271"/>
      <c r="M12" s="271"/>
      <c r="N12" s="271"/>
    </row>
    <row r="13" spans="2:14" ht="30.95">
      <c r="B13" s="271" t="s">
        <v>11</v>
      </c>
      <c r="C13" s="271"/>
      <c r="D13" s="271"/>
      <c r="E13" s="271"/>
      <c r="F13" s="271"/>
      <c r="G13" s="271"/>
      <c r="H13" s="271"/>
      <c r="I13" s="271"/>
      <c r="J13" s="271"/>
      <c r="K13" s="271"/>
      <c r="L13" s="271"/>
      <c r="M13" s="271"/>
      <c r="N13" s="271"/>
    </row>
  </sheetData>
  <sheetProtection algorithmName="SHA-512" hashValue="VPOid+guHD/ZGW3p0XBvQiS4X6ftur58RbIPXa6BvZG55ynU6BhZ3j5l0tVdK0e4IzvP0b/byc46ymylcydU1g==" saltValue="b/oK5y3rz01IzatLKs5C9g==" spinCount="100000" sheet="1" selectLockedCells="1"/>
  <protectedRanges>
    <protectedRange sqref="D3:D8" name="Range1"/>
  </protectedRanges>
  <mergeCells count="9">
    <mergeCell ref="B10:F10"/>
    <mergeCell ref="B11:F11"/>
    <mergeCell ref="B12:N12"/>
    <mergeCell ref="B13:N13"/>
    <mergeCell ref="B2:D2"/>
    <mergeCell ref="B3:C3"/>
    <mergeCell ref="B4:C4"/>
    <mergeCell ref="B5:C5"/>
    <mergeCell ref="B6:B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W89"/>
  <sheetViews>
    <sheetView zoomScale="80" zoomScaleNormal="80" workbookViewId="0">
      <selection activeCell="E9" sqref="E9"/>
    </sheetView>
  </sheetViews>
  <sheetFormatPr defaultColWidth="9.140625" defaultRowHeight="59.1"/>
  <cols>
    <col min="1" max="1" width="4.42578125" style="46" customWidth="1"/>
    <col min="2" max="3" width="58.85546875" style="4" customWidth="1"/>
    <col min="4" max="4" width="14.85546875" style="4" customWidth="1"/>
    <col min="5" max="5" width="25.85546875" style="4" customWidth="1"/>
    <col min="6" max="6" width="4.7109375" style="4" customWidth="1"/>
    <col min="7" max="7" width="0.140625" style="4" customWidth="1"/>
    <col min="8" max="8" width="80.85546875" style="47" customWidth="1"/>
    <col min="9" max="9" width="16.42578125" style="48" bestFit="1" customWidth="1"/>
    <col min="10" max="10" width="10" style="4" customWidth="1"/>
    <col min="11" max="11" width="27.7109375" style="4" customWidth="1"/>
    <col min="12" max="12" width="6.28515625" style="4" customWidth="1"/>
    <col min="13" max="13" width="28.140625" style="4" customWidth="1"/>
    <col min="14" max="16384" width="9.140625" style="4"/>
  </cols>
  <sheetData>
    <row r="1" spans="1:13" ht="12.75" customHeight="1" thickBot="1"/>
    <row r="2" spans="1:13" ht="57.95" customHeight="1">
      <c r="B2" s="280" t="s">
        <v>12</v>
      </c>
      <c r="C2" s="281"/>
      <c r="D2" s="33"/>
    </row>
    <row r="3" spans="1:13" ht="8.1" hidden="1" customHeight="1">
      <c r="B3" s="11"/>
      <c r="C3" s="12"/>
      <c r="D3" s="34"/>
    </row>
    <row r="4" spans="1:13" ht="50.1" customHeight="1" thickBot="1">
      <c r="B4" s="282" t="s">
        <v>13</v>
      </c>
      <c r="C4" s="283"/>
      <c r="D4" s="36"/>
      <c r="H4" s="49"/>
      <c r="J4" s="35"/>
    </row>
    <row r="5" spans="1:13" ht="9" customHeight="1" thickBot="1">
      <c r="B5" s="38"/>
      <c r="C5" s="38"/>
      <c r="D5" s="38"/>
      <c r="E5" s="7"/>
      <c r="F5" s="7"/>
      <c r="G5" s="18"/>
      <c r="H5" s="50"/>
    </row>
    <row r="6" spans="1:13" ht="51.75" customHeight="1" thickBot="1">
      <c r="A6" s="51"/>
      <c r="B6" s="52" t="s">
        <v>14</v>
      </c>
      <c r="C6" s="53" t="s">
        <v>15</v>
      </c>
      <c r="D6" s="54" t="s">
        <v>16</v>
      </c>
      <c r="E6" s="53" t="s">
        <v>17</v>
      </c>
      <c r="F6" s="284" t="s">
        <v>18</v>
      </c>
      <c r="G6" s="285"/>
      <c r="H6" s="285"/>
      <c r="I6" s="264" t="s">
        <v>19</v>
      </c>
      <c r="J6" s="265" t="s">
        <v>20</v>
      </c>
    </row>
    <row r="7" spans="1:13" ht="51.75" hidden="1" customHeight="1">
      <c r="A7" s="55"/>
      <c r="B7" s="56"/>
      <c r="C7" s="57"/>
      <c r="D7" s="57"/>
      <c r="E7" s="57"/>
      <c r="F7" s="58"/>
      <c r="G7" s="58"/>
      <c r="H7" s="59"/>
      <c r="I7" s="60"/>
    </row>
    <row r="8" spans="1:13" s="76" customFormat="1" ht="50.1" customHeight="1" thickBot="1">
      <c r="A8" s="286" t="s">
        <v>21</v>
      </c>
      <c r="B8" s="287"/>
      <c r="C8" s="287"/>
      <c r="D8" s="287"/>
      <c r="E8" s="287"/>
      <c r="F8" s="287"/>
      <c r="G8" s="287"/>
      <c r="H8" s="287"/>
      <c r="I8" s="287"/>
      <c r="J8" s="288"/>
      <c r="K8" s="4"/>
      <c r="L8" s="4"/>
      <c r="M8" s="4"/>
    </row>
    <row r="9" spans="1:13" ht="50.1" customHeight="1">
      <c r="A9" s="260" t="s">
        <v>22</v>
      </c>
      <c r="B9" s="66" t="s">
        <v>23</v>
      </c>
      <c r="C9" s="66" t="s">
        <v>24</v>
      </c>
      <c r="D9" s="39">
        <v>1</v>
      </c>
      <c r="E9" s="24"/>
      <c r="F9" s="15"/>
      <c r="G9" s="72" t="str">
        <f>IF(ISBLANK(H9), "Enter Text - how are objectives incorporated into staff personal objectives?", H9)</f>
        <v>Enter Text - how are objectives incorporated into staff personal objectives?</v>
      </c>
      <c r="H9" s="44"/>
      <c r="I9" s="90" t="str">
        <f>IF(OR(E9="No",AND(NOT(ISBLANK(E9)),NOT(ISBLANK(H9)))),"P","")</f>
        <v/>
      </c>
      <c r="J9" s="86">
        <f>IF(OR(E9="No",ISBLANK(E9)), 0, 1)</f>
        <v>0</v>
      </c>
    </row>
    <row r="10" spans="1:13" ht="50.1" customHeight="1" thickBot="1">
      <c r="A10" s="260" t="s">
        <v>25</v>
      </c>
      <c r="B10" s="73" t="s">
        <v>26</v>
      </c>
      <c r="C10" s="73" t="s">
        <v>27</v>
      </c>
      <c r="D10" s="41">
        <v>1</v>
      </c>
      <c r="E10" s="26"/>
      <c r="F10" s="17"/>
      <c r="G10" s="74" t="str">
        <f>IF(ISBLANK(H10), "Enter Text - provide details of which senior managers and what targets are linked to pay", H10)</f>
        <v>Enter Text - provide details of which senior managers and what targets are linked to pay</v>
      </c>
      <c r="H10" s="43"/>
      <c r="I10" s="89" t="str">
        <f>IF(OR(E10="No",AND(NOT(ISBLANK(E10)),NOT(ISBLANK(H10)))),"P","")</f>
        <v/>
      </c>
      <c r="J10" s="88">
        <f>IF(OR(E10="No",ISBLANK(E10)), 0, 1)</f>
        <v>0</v>
      </c>
    </row>
    <row r="11" spans="1:13" s="76" customFormat="1" ht="50.1" customHeight="1" thickBot="1">
      <c r="A11" s="289" t="s">
        <v>28</v>
      </c>
      <c r="B11" s="287"/>
      <c r="C11" s="287"/>
      <c r="D11" s="287"/>
      <c r="E11" s="287"/>
      <c r="F11" s="287"/>
      <c r="G11" s="287"/>
      <c r="H11" s="287"/>
      <c r="I11" s="287"/>
      <c r="J11" s="288"/>
      <c r="K11" s="4"/>
      <c r="L11" s="4"/>
      <c r="M11" s="4"/>
    </row>
    <row r="12" spans="1:13" ht="50.1" customHeight="1">
      <c r="A12" s="261" t="s">
        <v>29</v>
      </c>
      <c r="B12" s="92" t="s">
        <v>30</v>
      </c>
      <c r="C12" s="66" t="s">
        <v>31</v>
      </c>
      <c r="D12" s="39">
        <v>1</v>
      </c>
      <c r="E12" s="24"/>
      <c r="F12" s="15"/>
      <c r="G12" s="72" t="str">
        <f>IF(ISBLANK(H12), "Enter Text - specify the responsible director, and send copy of policy with submission", H12)</f>
        <v>Enter Text - specify the responsible director, and send copy of policy with submission</v>
      </c>
      <c r="H12" s="44"/>
      <c r="I12" s="90" t="str">
        <f>IF(OR(E12="No",AND(NOT(ISBLANK(E12)),NOT(ISBLANK(H12)))),"P","")</f>
        <v/>
      </c>
      <c r="J12" s="86">
        <f>IF(OR(E12="No",ISBLANK(E12)), 0, 1)</f>
        <v>0</v>
      </c>
    </row>
    <row r="13" spans="1:13" ht="50.1" customHeight="1">
      <c r="A13" s="262" t="s">
        <v>32</v>
      </c>
      <c r="B13" s="93" t="s">
        <v>33</v>
      </c>
      <c r="C13" s="70" t="s">
        <v>34</v>
      </c>
      <c r="D13" s="39">
        <v>1</v>
      </c>
      <c r="E13" s="25"/>
      <c r="F13" s="17"/>
      <c r="G13" s="74" t="str">
        <f>IF(ISBLANK(H13), "Enter Text - if yes please write and explain how sustainability is incorporated", H13)</f>
        <v>Enter Text - if yes please write and explain how sustainability is incorporated</v>
      </c>
      <c r="H13" s="44"/>
      <c r="I13" s="87" t="str">
        <f>IF(OR(E13="No",AND(NOT(ISBLANK(E13)),NOT(ISBLANK(H13)))),"P","")</f>
        <v/>
      </c>
      <c r="J13" s="86">
        <f t="shared" ref="J13" si="0">IF(OR(E13="No",ISBLANK(E13)), 0, 1)</f>
        <v>0</v>
      </c>
    </row>
    <row r="14" spans="1:13" ht="50.1" customHeight="1">
      <c r="A14" s="262" t="s">
        <v>35</v>
      </c>
      <c r="B14" s="94" t="s">
        <v>36</v>
      </c>
      <c r="C14" s="70" t="s">
        <v>37</v>
      </c>
      <c r="D14" s="39">
        <v>2</v>
      </c>
      <c r="E14" s="77"/>
      <c r="F14" s="16"/>
      <c r="G14" s="23" t="str">
        <f>IF(ISBLANK(H14), "Enter Text - provide details of your commitments to B-Corporation status", H14)</f>
        <v>Enter Text - provide details of your commitments to B-Corporation status</v>
      </c>
      <c r="H14" s="27"/>
      <c r="I14" s="95" t="str">
        <f>IF(OR(E14="No",AND(NOT(ISBLANK(E14)),NOT(ISBLANK(H14)))),"P","")</f>
        <v/>
      </c>
      <c r="J14" s="40">
        <f>IF(ISBLANK(E14),0,VLOOKUP(E14,Lists!B:C,2,FALSE))</f>
        <v>0</v>
      </c>
    </row>
    <row r="15" spans="1:13" ht="50.1" customHeight="1">
      <c r="A15" s="263" t="s">
        <v>38</v>
      </c>
      <c r="B15" s="91" t="s">
        <v>39</v>
      </c>
      <c r="C15" s="129" t="s">
        <v>40</v>
      </c>
      <c r="D15" s="39">
        <v>2</v>
      </c>
      <c r="E15" s="25"/>
      <c r="F15" s="15"/>
      <c r="G15" s="22" t="str">
        <f>IF(ISBLANK(H15), "Enter Text - please provide details of status with SBTs, or intentions to commit", H15)</f>
        <v>Enter Text - please provide details of status with SBTs, or intentions to commit</v>
      </c>
      <c r="H15" s="331"/>
      <c r="I15" s="45" t="str">
        <f t="shared" ref="I15" si="1">IF(OR(E15="No",AND(NOT(ISBLANK(E15)),NOT(ISBLANK(H15)))),"P","")</f>
        <v/>
      </c>
      <c r="J15" s="84">
        <f>IF(ISBLANK(E15),0,VLOOKUP(E15,Lists!B:C,2,FALSE))</f>
        <v>0</v>
      </c>
    </row>
    <row r="16" spans="1:13" ht="36" customHeight="1" thickBot="1">
      <c r="B16" s="9"/>
      <c r="J16" s="85">
        <f>SUM(J9:J15)</f>
        <v>0</v>
      </c>
      <c r="K16" s="83" t="s">
        <v>41</v>
      </c>
      <c r="L16" s="83">
        <v>8</v>
      </c>
    </row>
    <row r="17" spans="2:11" ht="30.95" customHeight="1" thickTop="1">
      <c r="B17" s="9"/>
      <c r="H17" s="99"/>
      <c r="J17" s="10">
        <f>J16/L16</f>
        <v>0</v>
      </c>
      <c r="K17" s="120" t="s">
        <v>42</v>
      </c>
    </row>
    <row r="88" spans="23:23">
      <c r="W88" s="5"/>
    </row>
    <row r="89" spans="23:23">
      <c r="W89" s="5"/>
    </row>
  </sheetData>
  <sheetProtection algorithmName="SHA-512" hashValue="TNd+4LvGx56Lvjfi9GxB2bM48rkTKbWYJ9t4NMJYGQRQ+SdHUSygA1KKsHYturKzkWlUIGMoxBbyi+P6dALk6w==" saltValue="7anLZGzW/7y3BkuhXfQaQg==" spinCount="100000" sheet="1" selectLockedCells="1"/>
  <protectedRanges>
    <protectedRange sqref="H12:H13 E12:F14 H9:H10 E9:F10" name="Range1"/>
    <protectedRange sqref="G12:G14 G9:G10" name="Range1_1"/>
    <protectedRange sqref="F15" name="Range1_4"/>
    <protectedRange sqref="G15" name="Range1_1_2"/>
    <protectedRange sqref="E15" name="Range1_3_1"/>
    <protectedRange sqref="H15" name="Range1_4_3"/>
    <protectedRange sqref="H14" name="Range1_4_1"/>
  </protectedRanges>
  <mergeCells count="5">
    <mergeCell ref="B2:C2"/>
    <mergeCell ref="B4:C4"/>
    <mergeCell ref="F6:H6"/>
    <mergeCell ref="A8:J8"/>
    <mergeCell ref="A11:J11"/>
  </mergeCells>
  <conditionalFormatting sqref="E9:F10 E12:F15">
    <cfRule type="containsText" dxfId="104" priority="17" operator="containsText" text="no">
      <formula>NOT(ISERROR(SEARCH("no",E9)))</formula>
    </cfRule>
    <cfRule type="containsText" dxfId="103" priority="18" operator="containsText" text="yes">
      <formula>NOT(ISERROR(SEARCH("yes",E9)))</formula>
    </cfRule>
  </conditionalFormatting>
  <conditionalFormatting sqref="J17">
    <cfRule type="cellIs" dxfId="102" priority="5" operator="lessThan">
      <formula>0.5</formula>
    </cfRule>
    <cfRule type="cellIs" dxfId="101" priority="6" operator="between">
      <formula>0.5</formula>
      <formula>0.69</formula>
    </cfRule>
    <cfRule type="cellIs" dxfId="100" priority="7" operator="between">
      <formula>0.7</formula>
      <formula>0.84</formula>
    </cfRule>
    <cfRule type="cellIs" dxfId="99" priority="8" operator="greaterThan">
      <formula>0.84</formula>
    </cfRule>
  </conditionalFormatting>
  <dataValidations count="1">
    <dataValidation allowBlank="1" showErrorMessage="1" sqref="F1:F7 F9:F10 F12:F1048576" xr:uid="{00000000-0002-0000-0100-000000000000}"/>
  </dataValidations>
  <hyperlinks>
    <hyperlink ref="B14" r:id="rId1" xr:uid="{00000000-0004-0000-0100-000000000000}"/>
    <hyperlink ref="B15" r:id="rId2" xr:uid="{00000000-0004-0000-0100-000001000000}"/>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cellIs" priority="19" operator="equal" id="{508A4760-BD48-C54B-A001-75CDB5AFDDE7}">
            <xm:f>'https://onedrive.coca-cola.com/Users/luisvelasquez/Library/Containers/com.microsoft.Excel/Data/Documents/Users/simonmiller/Documents/non -work/Sammy nanny /Users/simonmiller/Google Drive/Accounts/Innocent/INN003/Hero Programme/Returned Checklists (1)/[Gropper.xlsx]Lists'!#REF!</xm:f>
            <x14:dxf>
              <border>
                <left/>
                <right/>
                <top/>
                <bottom/>
                <vertical/>
                <horizontal/>
              </border>
            </x14:dxf>
          </x14:cfRule>
          <x14:cfRule type="cellIs" priority="20" operator="equal" id="{BA4AE8BF-28F4-6641-A84F-A4AE03DCC1E1}">
            <xm:f>'https://onedrive.coca-cola.com/Users/luisvelasquez/Library/Containers/com.microsoft.Excel/Data/Documents/Users/simonmiller/Documents/non -work/Sammy nanny /Users/simonmiller/Google Drive/Accounts/Innocent/INN003/Hero Programme/Returned Checklists (1)/[Gropper.xlsx]Lists'!#REF!</xm:f>
            <x14:dxf>
              <fill>
                <patternFill>
                  <bgColor theme="9" tint="0.79998168889431442"/>
                </patternFill>
              </fill>
              <border>
                <left/>
                <right/>
                <top/>
                <bottom/>
                <vertical/>
                <horizontal/>
              </border>
            </x14:dxf>
          </x14:cfRule>
          <x14:cfRule type="cellIs" priority="21" operator="equal" id="{1B524EB0-8E6A-434C-B7C3-ED64EBB5988C}">
            <xm:f>'https://onedrive.coca-cola.com/Users/luisvelasquez/Library/Containers/com.microsoft.Excel/Data/Documents/Users/simonmiller/Documents/non -work/Sammy nanny /Users/simonmiller/Google Drive/Accounts/Innocent/INN003/Hero Programme/Returned Checklists (1)/[Gropper.xlsx]Lists'!#REF!</xm:f>
            <x14:dxf>
              <fill>
                <patternFill>
                  <bgColor theme="9" tint="0.59996337778862885"/>
                </patternFill>
              </fill>
              <border>
                <left/>
                <right/>
                <top/>
                <bottom/>
                <vertical/>
                <horizontal/>
              </border>
            </x14:dxf>
          </x14:cfRule>
          <x14:cfRule type="cellIs" priority="22" operator="equal" id="{55379C0E-49FB-2E46-8969-CDF74678E98B}">
            <xm:f>'https://onedrive.coca-cola.com/Users/luisvelasquez/Library/Containers/com.microsoft.Excel/Data/Documents/Users/simonmiller/Documents/non -work/Sammy nanny /Users/simonmiller/Google Drive/Accounts/Innocent/INN003/Hero Programme/Returned Checklists (1)/[Gropper.xlsx]Lists'!#REF!</xm:f>
            <x14:dxf>
              <fill>
                <patternFill>
                  <bgColor theme="9" tint="0.39994506668294322"/>
                </patternFill>
              </fill>
              <border>
                <left/>
                <right/>
                <top/>
                <bottom/>
                <vertical/>
                <horizontal/>
              </border>
            </x14:dxf>
          </x14:cfRule>
          <xm:sqref>H4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Lists!$B$35:$B$38</xm:f>
          </x14:formula1>
          <xm:sqref>E13</xm:sqref>
        </x14:dataValidation>
        <x14:dataValidation type="list" allowBlank="1" showInputMessage="1" showErrorMessage="1" xr:uid="{00000000-0002-0000-0100-000002000000}">
          <x14:formula1>
            <xm:f>Lists!$B$23:$B$26</xm:f>
          </x14:formula1>
          <xm:sqref>E15</xm:sqref>
        </x14:dataValidation>
        <x14:dataValidation type="list" allowBlank="1" showInputMessage="1" showErrorMessage="1" xr:uid="{00000000-0002-0000-0100-000003000000}">
          <x14:formula1>
            <xm:f>Lists!$A$1:$A$3</xm:f>
          </x14:formula1>
          <xm:sqref>E9:E10 E12</xm:sqref>
        </x14:dataValidation>
        <x14:dataValidation type="list" allowBlank="1" showInputMessage="1" showErrorMessage="1" xr:uid="{00000000-0002-0000-0100-000004000000}">
          <x14:formula1>
            <xm:f>Lists!$B$19:$B$22</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U112"/>
  <sheetViews>
    <sheetView zoomScale="70" zoomScaleNormal="70" workbookViewId="0">
      <selection activeCell="E8" sqref="E8"/>
    </sheetView>
  </sheetViews>
  <sheetFormatPr defaultColWidth="12.42578125" defaultRowHeight="59.1"/>
  <cols>
    <col min="1" max="1" width="6" style="14" customWidth="1"/>
    <col min="2" max="3" width="58.85546875" style="4" customWidth="1"/>
    <col min="4" max="4" width="19.42578125" style="97" customWidth="1"/>
    <col min="5" max="5" width="32.7109375" style="4" customWidth="1"/>
    <col min="6" max="6" width="4.7109375" style="4" customWidth="1"/>
    <col min="7" max="7" width="0.140625" style="4" customWidth="1"/>
    <col min="8" max="8" width="82.85546875" style="4" customWidth="1"/>
    <col min="9" max="9" width="16.42578125" style="96" bestFit="1" customWidth="1"/>
    <col min="10" max="10" width="12.42578125" style="4" customWidth="1"/>
    <col min="11" max="11" width="6.42578125" style="4" customWidth="1"/>
    <col min="12" max="12" width="34.28515625" style="98" customWidth="1"/>
    <col min="13" max="16384" width="12.42578125" style="4"/>
  </cols>
  <sheetData>
    <row r="1" spans="1:12" ht="12.75" customHeight="1" thickBot="1"/>
    <row r="2" spans="1:12" ht="75.95" customHeight="1" thickBot="1">
      <c r="B2" s="290" t="s">
        <v>43</v>
      </c>
      <c r="C2" s="291"/>
      <c r="D2" s="292"/>
    </row>
    <row r="3" spans="1:12" ht="21" customHeight="1">
      <c r="B3" s="300" t="s">
        <v>44</v>
      </c>
      <c r="C3" s="301"/>
      <c r="D3" s="302"/>
      <c r="H3" s="297"/>
    </row>
    <row r="4" spans="1:12" ht="30.95" customHeight="1" thickBot="1">
      <c r="B4" s="282"/>
      <c r="C4" s="303"/>
      <c r="D4" s="283"/>
      <c r="H4" s="297"/>
      <c r="J4" s="35"/>
    </row>
    <row r="5" spans="1:12" ht="9" customHeight="1" thickBot="1">
      <c r="B5" s="38"/>
      <c r="C5" s="38"/>
      <c r="D5" s="109"/>
      <c r="E5" s="7"/>
      <c r="F5" s="7"/>
      <c r="G5" s="7"/>
      <c r="H5" s="7"/>
    </row>
    <row r="6" spans="1:12" ht="50.1" customHeight="1" thickBot="1">
      <c r="A6" s="144"/>
      <c r="B6" s="145" t="s">
        <v>14</v>
      </c>
      <c r="C6" s="146" t="s">
        <v>45</v>
      </c>
      <c r="D6" s="146" t="s">
        <v>16</v>
      </c>
      <c r="E6" s="147" t="s">
        <v>17</v>
      </c>
      <c r="F6" s="298" t="s">
        <v>18</v>
      </c>
      <c r="G6" s="299"/>
      <c r="H6" s="299"/>
      <c r="I6" s="268" t="s">
        <v>19</v>
      </c>
      <c r="J6" s="265" t="s">
        <v>20</v>
      </c>
      <c r="L6" s="4"/>
    </row>
    <row r="7" spans="1:12" ht="50.1" customHeight="1" thickBot="1">
      <c r="A7" s="293" t="s">
        <v>46</v>
      </c>
      <c r="B7" s="294"/>
      <c r="C7" s="294"/>
      <c r="D7" s="294"/>
      <c r="E7" s="294"/>
      <c r="F7" s="294"/>
      <c r="G7" s="294"/>
      <c r="H7" s="294"/>
      <c r="I7" s="294"/>
      <c r="J7" s="295"/>
      <c r="L7" s="4"/>
    </row>
    <row r="8" spans="1:12" ht="50.1" customHeight="1">
      <c r="A8" s="28" t="s">
        <v>47</v>
      </c>
      <c r="B8" s="228" t="s">
        <v>48</v>
      </c>
      <c r="C8" s="229" t="s">
        <v>49</v>
      </c>
      <c r="D8" s="110">
        <v>1</v>
      </c>
      <c r="E8" s="24"/>
      <c r="F8" s="15"/>
      <c r="G8" s="22" t="str">
        <f>IF(ISBLANK(H8), "Enter Text - please provide details of how this is ensured ", H8)</f>
        <v xml:space="preserve">Enter Text - please provide details of how this is ensured </v>
      </c>
      <c r="H8" s="44"/>
      <c r="I8" s="19" t="str">
        <f>IF(OR(E8="No",AND(NOT(ISBLANK(E8)),NOT(ISBLANK(H8)))),"P","")</f>
        <v/>
      </c>
      <c r="J8" s="40">
        <f>IF(OR(E8="No",ISBLANK(E8)), 0, 1)</f>
        <v>0</v>
      </c>
      <c r="L8" s="4"/>
    </row>
    <row r="9" spans="1:12" ht="50.1" customHeight="1">
      <c r="A9" s="28" t="s">
        <v>50</v>
      </c>
      <c r="B9" s="78" t="s">
        <v>51</v>
      </c>
      <c r="C9" s="69" t="s">
        <v>52</v>
      </c>
      <c r="D9" s="110">
        <v>2</v>
      </c>
      <c r="E9" s="24"/>
      <c r="F9" s="16"/>
      <c r="G9" s="21" t="str">
        <f>IF(ISBLANK(H9), "Enter Text - please provide details of fleet modifications and investments to reduce fuel use ", H9)</f>
        <v xml:space="preserve">Enter Text - please provide details of fleet modifications and investments to reduce fuel use </v>
      </c>
      <c r="H9" s="27"/>
      <c r="I9" s="19" t="str">
        <f t="shared" ref="I9:I13" si="0">IF(OR(E9="No",AND(NOT(ISBLANK(E9)),NOT(ISBLANK(H9)))),"P","")</f>
        <v/>
      </c>
      <c r="J9" s="40">
        <f>IF(ISBLANK(E9),0,VLOOKUP(E9,Lists!B:C,2,FALSE))</f>
        <v>0</v>
      </c>
      <c r="L9" s="4"/>
    </row>
    <row r="10" spans="1:12" ht="50.1" customHeight="1">
      <c r="A10" s="29" t="s">
        <v>53</v>
      </c>
      <c r="B10" s="81" t="s">
        <v>54</v>
      </c>
      <c r="C10" s="80" t="s">
        <v>55</v>
      </c>
      <c r="D10" s="111">
        <v>1</v>
      </c>
      <c r="E10" s="24"/>
      <c r="F10" s="16"/>
      <c r="G10" s="21" t="str">
        <f>IF(ISBLANK(H10), "Enter Text - provide details of purchasing criteria in relation to fuel efficiency", H10)</f>
        <v>Enter Text - provide details of purchasing criteria in relation to fuel efficiency</v>
      </c>
      <c r="H10" s="27"/>
      <c r="I10" s="19" t="str">
        <f t="shared" si="0"/>
        <v/>
      </c>
      <c r="J10" s="40">
        <f t="shared" ref="J10:J25" si="1">IF(OR(E10="No",ISBLANK(E10)), 0, 1)</f>
        <v>0</v>
      </c>
      <c r="L10" s="4"/>
    </row>
    <row r="11" spans="1:12" ht="50.1" customHeight="1">
      <c r="A11" s="28" t="s">
        <v>56</v>
      </c>
      <c r="B11" s="230" t="s">
        <v>57</v>
      </c>
      <c r="C11" s="231" t="s">
        <v>58</v>
      </c>
      <c r="D11" s="232">
        <v>3</v>
      </c>
      <c r="E11" s="24"/>
      <c r="F11" s="16"/>
      <c r="G11" s="21" t="str">
        <f>IF(ISBLANK(H11), "Enter Text - provide details of pilots and new fuel tech introduced", H11)</f>
        <v>Enter Text - provide details of pilots and new fuel tech introduced</v>
      </c>
      <c r="H11" s="44"/>
      <c r="I11" s="19" t="str">
        <f t="shared" si="0"/>
        <v/>
      </c>
      <c r="J11" s="40">
        <f>IF(ISBLANK(E11),0,VLOOKUP(E11,Lists!B:C,2,FALSE))</f>
        <v>0</v>
      </c>
      <c r="L11" s="4"/>
    </row>
    <row r="12" spans="1:12" ht="50.1" customHeight="1">
      <c r="A12" s="29" t="s">
        <v>59</v>
      </c>
      <c r="B12" s="233" t="s">
        <v>60</v>
      </c>
      <c r="C12" s="231" t="s">
        <v>61</v>
      </c>
      <c r="D12" s="232">
        <v>1</v>
      </c>
      <c r="E12" s="24"/>
      <c r="F12" s="16"/>
      <c r="G12" s="21" t="str">
        <f>IF(ISBLANK(H12), "Enter Text - provide specific information on maintenance for fuel efficiency", H12)</f>
        <v>Enter Text - provide specific information on maintenance for fuel efficiency</v>
      </c>
      <c r="H12" s="44"/>
      <c r="I12" s="19" t="str">
        <f t="shared" ref="I12" si="2">IF(OR(E12="No",AND(NOT(ISBLANK(E12)),NOT(ISBLANK(H12)))),"P","")</f>
        <v/>
      </c>
      <c r="J12" s="40">
        <f t="shared" ref="J12" si="3">IF(OR(E12="No",ISBLANK(E12)), 0, 1)</f>
        <v>0</v>
      </c>
      <c r="L12" s="4"/>
    </row>
    <row r="13" spans="1:12" ht="89.1" customHeight="1" thickBot="1">
      <c r="A13" s="29" t="s">
        <v>62</v>
      </c>
      <c r="B13" s="234" t="s">
        <v>63</v>
      </c>
      <c r="C13" s="235" t="s">
        <v>64</v>
      </c>
      <c r="D13" s="236">
        <v>1</v>
      </c>
      <c r="E13" s="24"/>
      <c r="F13" s="16"/>
      <c r="G13" s="21" t="str">
        <f>IF(ISBLANK(H13), "Enter Text - share details of findings to explore modal shift opportunities", H13)</f>
        <v>Enter Text - share details of findings to explore modal shift opportunities</v>
      </c>
      <c r="H13" s="44"/>
      <c r="I13" s="19" t="str">
        <f t="shared" si="0"/>
        <v/>
      </c>
      <c r="J13" s="40">
        <f t="shared" si="1"/>
        <v>0</v>
      </c>
      <c r="L13" s="4"/>
    </row>
    <row r="14" spans="1:12" ht="50.1" customHeight="1" thickBot="1">
      <c r="A14" s="293" t="s">
        <v>65</v>
      </c>
      <c r="B14" s="294"/>
      <c r="C14" s="294"/>
      <c r="D14" s="294"/>
      <c r="E14" s="294"/>
      <c r="F14" s="294"/>
      <c r="G14" s="294"/>
      <c r="H14" s="294"/>
      <c r="I14" s="294"/>
      <c r="J14" s="295"/>
      <c r="L14" s="4"/>
    </row>
    <row r="15" spans="1:12" ht="50.1" customHeight="1">
      <c r="A15" s="28" t="s">
        <v>66</v>
      </c>
      <c r="B15" s="79" t="s">
        <v>67</v>
      </c>
      <c r="C15" s="123" t="s">
        <v>68</v>
      </c>
      <c r="D15" s="111">
        <v>1</v>
      </c>
      <c r="E15" s="24"/>
      <c r="F15" s="15"/>
      <c r="G15" s="22" t="str">
        <f>IF(ISBLANK(H15), "Enter Text - please provide details of training programme and frequency ", H15)</f>
        <v xml:space="preserve">Enter Text - please provide details of training programme and frequency </v>
      </c>
      <c r="H15" s="44"/>
      <c r="I15" s="19" t="str">
        <f>IF(OR(E15="No",AND(NOT(ISBLANK(E15)),NOT(ISBLANK(H15)))),"P","")</f>
        <v/>
      </c>
      <c r="J15" s="40">
        <f t="shared" si="1"/>
        <v>0</v>
      </c>
      <c r="L15" s="4"/>
    </row>
    <row r="16" spans="1:12" ht="50.1" customHeight="1">
      <c r="A16" s="28" t="s">
        <v>69</v>
      </c>
      <c r="B16" s="79" t="s">
        <v>70</v>
      </c>
      <c r="C16" s="69" t="s">
        <v>71</v>
      </c>
      <c r="D16" s="112">
        <v>1</v>
      </c>
      <c r="E16" s="24"/>
      <c r="F16" s="15"/>
      <c r="G16" s="21" t="str">
        <f>IF(ISBLANK(H16), "Enter Text - how does in-cab technology support driver fuel efficiency ", H16)</f>
        <v xml:space="preserve">Enter Text - how does in-cab technology support driver fuel efficiency </v>
      </c>
      <c r="H16" s="44"/>
      <c r="I16" s="19" t="str">
        <f t="shared" ref="I16:I25" si="4">IF(OR(E16="No",AND(NOT(ISBLANK(E16)),NOT(ISBLANK(H16)))),"P","")</f>
        <v/>
      </c>
      <c r="J16" s="40">
        <f t="shared" si="1"/>
        <v>0</v>
      </c>
      <c r="L16" s="4"/>
    </row>
    <row r="17" spans="1:15" ht="50.1" customHeight="1" thickBot="1">
      <c r="A17" s="29" t="s">
        <v>72</v>
      </c>
      <c r="B17" s="105" t="s">
        <v>73</v>
      </c>
      <c r="C17" s="106" t="s">
        <v>74</v>
      </c>
      <c r="D17" s="122">
        <v>1</v>
      </c>
      <c r="E17" s="104"/>
      <c r="F17" s="17"/>
      <c r="G17" s="42" t="str">
        <f>IF(ISBLANK(H17), "Enter Text - How is driver telematic data used to change behaviour? ", H17)</f>
        <v xml:space="preserve">Enter Text - How is driver telematic data used to change behaviour? </v>
      </c>
      <c r="H17" s="43"/>
      <c r="I17" s="19" t="str">
        <f t="shared" si="4"/>
        <v/>
      </c>
      <c r="J17" s="84">
        <f t="shared" si="1"/>
        <v>0</v>
      </c>
      <c r="L17" s="4"/>
    </row>
    <row r="18" spans="1:15" ht="50.1" customHeight="1" thickBot="1">
      <c r="A18" s="286" t="s">
        <v>75</v>
      </c>
      <c r="B18" s="287"/>
      <c r="C18" s="287"/>
      <c r="D18" s="287"/>
      <c r="E18" s="287"/>
      <c r="F18" s="287"/>
      <c r="G18" s="287"/>
      <c r="H18" s="287"/>
      <c r="I18" s="287"/>
      <c r="J18" s="288"/>
      <c r="L18" s="4"/>
    </row>
    <row r="19" spans="1:15" ht="50.1" customHeight="1">
      <c r="A19" s="28" t="s">
        <v>76</v>
      </c>
      <c r="B19" s="237" t="s">
        <v>77</v>
      </c>
      <c r="C19" s="238" t="s">
        <v>78</v>
      </c>
      <c r="D19" s="239">
        <v>1</v>
      </c>
      <c r="E19" s="24"/>
      <c r="F19" s="155"/>
      <c r="G19" s="67" t="str">
        <f>IF(ISBLANK(H19), "Enter Text - Provide name and job title of responsible person, and list their environmental responsibilities", H19)</f>
        <v>Enter Text - Provide name and job title of responsible person, and list their environmental responsibilities</v>
      </c>
      <c r="H19" s="269"/>
      <c r="I19" s="19" t="str">
        <f t="shared" si="4"/>
        <v/>
      </c>
      <c r="J19" s="40">
        <f t="shared" si="1"/>
        <v>0</v>
      </c>
      <c r="L19" s="4"/>
    </row>
    <row r="20" spans="1:15" ht="50.1" customHeight="1">
      <c r="A20" s="28" t="s">
        <v>79</v>
      </c>
      <c r="B20" s="240" t="s">
        <v>80</v>
      </c>
      <c r="C20" s="235" t="s">
        <v>81</v>
      </c>
      <c r="D20" s="241">
        <v>1</v>
      </c>
      <c r="E20" s="25"/>
      <c r="F20" s="156"/>
      <c r="G20" s="42" t="str">
        <f>IF(ISBLANK(H20), "Enter Text - please summarise the monitoring regime and records kept  ", H20)</f>
        <v xml:space="preserve">Enter Text - please summarise the monitoring regime and records kept  </v>
      </c>
      <c r="H20" s="43"/>
      <c r="I20" s="19" t="str">
        <f t="shared" si="4"/>
        <v/>
      </c>
      <c r="J20" s="40">
        <f t="shared" si="1"/>
        <v>0</v>
      </c>
      <c r="L20" s="4"/>
    </row>
    <row r="21" spans="1:15" ht="50.1" customHeight="1">
      <c r="A21" s="28" t="s">
        <v>82</v>
      </c>
      <c r="B21" s="240" t="s">
        <v>83</v>
      </c>
      <c r="C21" s="235" t="s">
        <v>84</v>
      </c>
      <c r="D21" s="241">
        <v>1</v>
      </c>
      <c r="E21" s="25"/>
      <c r="F21" s="157"/>
      <c r="G21" s="21" t="str">
        <f>IF(ISBLANK(H21), "Enter Text - please summarise what information could be readily provided  ", H21)</f>
        <v xml:space="preserve">Enter Text - please summarise what information could be readily provided  </v>
      </c>
      <c r="H21" s="43"/>
      <c r="I21" s="19" t="str">
        <f t="shared" si="4"/>
        <v/>
      </c>
      <c r="J21" s="40">
        <f t="shared" si="1"/>
        <v>0</v>
      </c>
      <c r="L21" s="4"/>
    </row>
    <row r="22" spans="1:15" ht="50.1" customHeight="1" thickBot="1">
      <c r="A22" s="28" t="s">
        <v>85</v>
      </c>
      <c r="B22" s="242" t="s">
        <v>86</v>
      </c>
      <c r="C22" s="243" t="s">
        <v>87</v>
      </c>
      <c r="D22" s="244">
        <v>1</v>
      </c>
      <c r="E22" s="104"/>
      <c r="F22" s="107"/>
      <c r="G22" s="30" t="str">
        <f>IF(ISBLANK(H22), "Enter Text - provide information on what could be readily shared", H22)</f>
        <v>Enter Text - provide information on what could be readily shared</v>
      </c>
      <c r="H22" s="43"/>
      <c r="I22" s="19" t="str">
        <f t="shared" si="4"/>
        <v/>
      </c>
      <c r="J22" s="84">
        <f t="shared" si="1"/>
        <v>0</v>
      </c>
      <c r="L22" s="4"/>
      <c r="O22" s="8"/>
    </row>
    <row r="23" spans="1:15" ht="50.1" customHeight="1" thickBot="1">
      <c r="A23" s="286" t="s">
        <v>88</v>
      </c>
      <c r="B23" s="287"/>
      <c r="C23" s="287"/>
      <c r="D23" s="287"/>
      <c r="E23" s="287"/>
      <c r="F23" s="287"/>
      <c r="G23" s="287"/>
      <c r="H23" s="287"/>
      <c r="I23" s="287"/>
      <c r="J23" s="288"/>
      <c r="L23" s="4"/>
    </row>
    <row r="24" spans="1:15" ht="50.1" customHeight="1">
      <c r="A24" s="28" t="s">
        <v>89</v>
      </c>
      <c r="B24" s="245" t="s">
        <v>90</v>
      </c>
      <c r="C24" s="246" t="s">
        <v>91</v>
      </c>
      <c r="D24" s="232">
        <v>1</v>
      </c>
      <c r="E24" s="24"/>
      <c r="F24" s="15"/>
      <c r="G24" s="22" t="str">
        <f>IF(ISBLANK(H24), "Enter Text - how is non-traction fuel recorded and tracked for efficiency improvements?", H24)</f>
        <v>Enter Text - how is non-traction fuel recorded and tracked for efficiency improvements?</v>
      </c>
      <c r="H24" s="43"/>
      <c r="I24" s="19" t="str">
        <f t="shared" si="4"/>
        <v/>
      </c>
      <c r="J24" s="40">
        <f t="shared" si="1"/>
        <v>0</v>
      </c>
      <c r="L24" s="4"/>
    </row>
    <row r="25" spans="1:15" ht="50.1" customHeight="1">
      <c r="A25" s="118" t="s">
        <v>92</v>
      </c>
      <c r="B25" s="78" t="s">
        <v>93</v>
      </c>
      <c r="C25" s="69" t="s">
        <v>94</v>
      </c>
      <c r="D25" s="110">
        <v>1</v>
      </c>
      <c r="E25" s="24"/>
      <c r="F25" s="16"/>
      <c r="G25" s="21" t="str">
        <f>IF(ISBLANK(H25), "Enter Text - how have you intervened to reduce impacts from refrigeration?", H25)</f>
        <v>Enter Text - how have you intervened to reduce impacts from refrigeration?</v>
      </c>
      <c r="H25" s="27"/>
      <c r="I25" s="45" t="str">
        <f t="shared" si="4"/>
        <v/>
      </c>
      <c r="J25" s="119">
        <f t="shared" si="1"/>
        <v>0</v>
      </c>
      <c r="L25" s="4"/>
    </row>
    <row r="26" spans="1:15" s="7" customFormat="1" ht="36" customHeight="1" thickBot="1">
      <c r="D26" s="244"/>
      <c r="E26" s="1"/>
      <c r="F26" s="1"/>
      <c r="G26" s="1"/>
      <c r="H26" s="1"/>
      <c r="I26" s="102"/>
      <c r="J26" s="121">
        <f>SUM(J8:J25)</f>
        <v>0</v>
      </c>
      <c r="K26" s="7">
        <v>18</v>
      </c>
      <c r="L26" s="116" t="s">
        <v>95</v>
      </c>
      <c r="O26" s="114"/>
    </row>
    <row r="27" spans="1:15" s="82" customFormat="1" ht="35.1" customHeight="1" thickTop="1">
      <c r="A27" s="97"/>
      <c r="B27" s="117"/>
      <c r="C27" s="117"/>
      <c r="D27" s="97"/>
      <c r="E27" s="117"/>
      <c r="F27" s="99"/>
      <c r="G27" s="99"/>
      <c r="H27" s="99"/>
      <c r="I27" s="100"/>
      <c r="J27" s="10">
        <f>J26/K26</f>
        <v>0</v>
      </c>
      <c r="L27" s="103"/>
    </row>
    <row r="28" spans="1:15">
      <c r="A28" s="101"/>
      <c r="B28" s="82"/>
      <c r="C28" s="82"/>
    </row>
    <row r="30" spans="1:15" ht="21">
      <c r="I30" s="97"/>
    </row>
    <row r="31" spans="1:15">
      <c r="E31" s="296"/>
      <c r="F31" s="296"/>
      <c r="G31" s="296"/>
      <c r="H31" s="296"/>
    </row>
    <row r="111" spans="21:21">
      <c r="U111" s="5"/>
    </row>
    <row r="112" spans="21:21">
      <c r="U112" s="5"/>
    </row>
  </sheetData>
  <sheetProtection algorithmName="SHA-512" hashValue="Im7rwf4yrxarCtTdQ+XOO+YZPJxKRB9SMG2svNrVsy43XoPNE653Tr/ATpY+Gp81af0hU9mp+y6EpX4F7ZwFGA==" saltValue="CvM7vZPHXsji7nSCnx3nAw==" spinCount="100000" sheet="1" selectLockedCells="1"/>
  <protectedRanges>
    <protectedRange sqref="E15:E17 E24:E25 E8:E13" name="Range1_2"/>
    <protectedRange sqref="F15:F17 F24:F25 H24:H25 H15:H17 F20:F21 H20:H21 H8:H13 F8:F13" name="Range1_4"/>
    <protectedRange sqref="G24:G25 G15:G17 G20:G21 G8:G13" name="Range1_1_3"/>
    <protectedRange sqref="H19 E19:F19 E20:E22" name="Range1"/>
    <protectedRange sqref="G19" name="Range1_1"/>
    <protectedRange sqref="E26" name="Range1_3"/>
    <protectedRange sqref="H26 H22 F22 F26" name="Range1_4_1"/>
    <protectedRange sqref="G22 G26" name="Range1_1_2"/>
  </protectedRanges>
  <mergeCells count="9">
    <mergeCell ref="B2:D2"/>
    <mergeCell ref="A7:J7"/>
    <mergeCell ref="E31:H31"/>
    <mergeCell ref="H3:H4"/>
    <mergeCell ref="F6:H6"/>
    <mergeCell ref="A14:J14"/>
    <mergeCell ref="A18:J18"/>
    <mergeCell ref="A23:J23"/>
    <mergeCell ref="B3:D4"/>
  </mergeCells>
  <conditionalFormatting sqref="E15:E17 E24:E25 E8:E13">
    <cfRule type="containsText" dxfId="94" priority="28" operator="containsText" text="yes">
      <formula>NOT(ISERROR(SEARCH("yes",E8)))</formula>
    </cfRule>
    <cfRule type="containsText" dxfId="93" priority="29" operator="containsText" text="no">
      <formula>NOT(ISERROR(SEARCH("no",E8)))</formula>
    </cfRule>
  </conditionalFormatting>
  <conditionalFormatting sqref="F20 F15:F17 F8:F11 F24:F25">
    <cfRule type="containsText" dxfId="92" priority="26" operator="containsText" text="no">
      <formula>NOT(ISERROR(SEARCH("no",F8)))</formula>
    </cfRule>
    <cfRule type="containsText" dxfId="91" priority="27" operator="containsText" text="yes">
      <formula>NOT(ISERROR(SEARCH("yes",F8)))</formula>
    </cfRule>
  </conditionalFormatting>
  <conditionalFormatting sqref="F12:F13">
    <cfRule type="containsText" dxfId="90" priority="19" operator="containsText" text="no">
      <formula>NOT(ISERROR(SEARCH("no",F12)))</formula>
    </cfRule>
    <cfRule type="containsText" dxfId="89" priority="20" operator="containsText" text="yes">
      <formula>NOT(ISERROR(SEARCH("yes",F12)))</formula>
    </cfRule>
  </conditionalFormatting>
  <conditionalFormatting sqref="F21">
    <cfRule type="containsText" dxfId="88" priority="15" operator="containsText" text="no">
      <formula>NOT(ISERROR(SEARCH("no",F21)))</formula>
    </cfRule>
    <cfRule type="containsText" dxfId="87" priority="16" operator="containsText" text="yes">
      <formula>NOT(ISERROR(SEARCH("yes",F21)))</formula>
    </cfRule>
  </conditionalFormatting>
  <conditionalFormatting sqref="E19:F19 E20:E22">
    <cfRule type="containsText" dxfId="86" priority="13" operator="containsText" text="no">
      <formula>NOT(ISERROR(SEARCH("no",E19)))</formula>
    </cfRule>
    <cfRule type="containsText" dxfId="85" priority="14" operator="containsText" text="yes">
      <formula>NOT(ISERROR(SEARCH("yes",E19)))</formula>
    </cfRule>
  </conditionalFormatting>
  <conditionalFormatting sqref="F22 F24:F25">
    <cfRule type="containsText" dxfId="84" priority="11" operator="containsText" text="no">
      <formula>NOT(ISERROR(SEARCH("no",F22)))</formula>
    </cfRule>
    <cfRule type="containsText" dxfId="83" priority="12" operator="containsText" text="yes">
      <formula>NOT(ISERROR(SEARCH("yes",F22)))</formula>
    </cfRule>
  </conditionalFormatting>
  <conditionalFormatting sqref="E24:E25">
    <cfRule type="containsText" dxfId="82" priority="9" operator="containsText" text="no">
      <formula>NOT(ISERROR(SEARCH("no",E24)))</formula>
    </cfRule>
    <cfRule type="containsText" dxfId="81" priority="10" operator="containsText" text="yes">
      <formula>NOT(ISERROR(SEARCH("yes",E24)))</formula>
    </cfRule>
  </conditionalFormatting>
  <conditionalFormatting sqref="J27">
    <cfRule type="cellIs" dxfId="80" priority="1" operator="lessThan">
      <formula>0.5</formula>
    </cfRule>
    <cfRule type="cellIs" dxfId="79" priority="2" operator="between">
      <formula>0.5</formula>
      <formula>0.69</formula>
    </cfRule>
    <cfRule type="cellIs" dxfId="78" priority="3" operator="between">
      <formula>0.7</formula>
      <formula>0.84</formula>
    </cfRule>
    <cfRule type="cellIs" dxfId="77" priority="4" operator="greaterThan">
      <formula>0.84</formula>
    </cfRule>
  </conditionalFormatting>
  <dataValidations count="1">
    <dataValidation allowBlank="1" showErrorMessage="1" sqref="F15:F17 F8:F13 F19:F22 F24:F25" xr:uid="{00000000-0002-0000-0200-000000000000}"/>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30" operator="equal" id="{D958F7E1-66C7-5649-A1D0-4B1184DB1F10}">
            <xm:f>'https://onedrive.coca-cola.com/Users/luisvelasquez/Library/Containers/com.microsoft.Excel/Data/Documents/Users/simonmiller/Google Drive/Accounts/Innocent/INN003/logistics/[hero supplier checklist - Martin_responses.xlsx]Lists'!#REF!</xm:f>
            <x14:dxf>
              <border>
                <left/>
                <right/>
                <top/>
                <bottom/>
                <vertical/>
                <horizontal/>
              </border>
            </x14:dxf>
          </x14:cfRule>
          <x14:cfRule type="cellIs" priority="31" operator="equal" id="{45BE3C45-8147-174F-9FCE-A3AF8EEE4F60}">
            <xm:f>'https://onedrive.coca-cola.com/Users/luisvelasquez/Library/Containers/com.microsoft.Excel/Data/Documents/Users/simonmiller/Google Drive/Accounts/Innocent/INN003/logistics/[hero supplier checklist - Martin_responses.xlsx]Lists'!#REF!</xm:f>
            <x14:dxf>
              <fill>
                <patternFill>
                  <bgColor theme="9" tint="0.79998168889431442"/>
                </patternFill>
              </fill>
              <border>
                <left/>
                <right/>
                <top/>
                <bottom/>
                <vertical/>
                <horizontal/>
              </border>
            </x14:dxf>
          </x14:cfRule>
          <x14:cfRule type="cellIs" priority="32" operator="equal" id="{20EB74EA-88F3-5B45-BB0D-C2ACA8855559}">
            <xm:f>'https://onedrive.coca-cola.com/Users/luisvelasquez/Library/Containers/com.microsoft.Excel/Data/Documents/Users/simonmiller/Google Drive/Accounts/Innocent/INN003/logistics/[hero supplier checklist - Martin_responses.xlsx]Lists'!#REF!</xm:f>
            <x14:dxf>
              <fill>
                <patternFill>
                  <bgColor theme="9" tint="0.59996337778862885"/>
                </patternFill>
              </fill>
              <border>
                <left/>
                <right/>
                <top/>
                <bottom/>
                <vertical/>
                <horizontal/>
              </border>
            </x14:dxf>
          </x14:cfRule>
          <x14:cfRule type="cellIs" priority="33" operator="equal" id="{307CB95E-BA6C-E74A-8EDC-1595D025052B}">
            <xm:f>'https://onedrive.coca-cola.com/Users/luisvelasquez/Library/Containers/com.microsoft.Excel/Data/Documents/Users/simonmiller/Google Drive/Accounts/Innocent/INN003/logistics/[hero supplier checklist - Martin_responses.xlsx]Lists'!#REF!</xm:f>
            <x14:dxf>
              <fill>
                <patternFill>
                  <bgColor theme="9" tint="0.39994506668294322"/>
                </patternFill>
              </fill>
              <border>
                <left/>
                <right/>
                <top/>
                <bottom/>
                <vertical/>
                <horizontal/>
              </border>
            </x14:dxf>
          </x14:cfRule>
          <xm:sqref>H3:H4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Lists!$A$1:$A$3</xm:f>
          </x14:formula1>
          <xm:sqref>E12:E13 E19:E22 E15:E17 E8 E10 E25</xm:sqref>
        </x14:dataValidation>
        <x14:dataValidation type="list" allowBlank="1" showInputMessage="1" showErrorMessage="1" xr:uid="{00000000-0002-0000-0200-000002000000}">
          <x14:formula1>
            <xm:f>'https://onedrive.coca-cola.com/Volumes/GoogleDrive/My Drive/Innocent/Hero Checklists/Logistics/Returned Checklists/Reviewed/C:/Users/simonmiller/Desktop/temp files/innocent/C:/Users/simonmiller/.Trash/logistics 08-47-33-747/[hero supplier checklist - Martin_responses.xlsx]Lists'!#REF!</xm:f>
          </x14:formula1>
          <xm:sqref>E25</xm:sqref>
        </x14:dataValidation>
        <x14:dataValidation type="list" allowBlank="1" showInputMessage="1" showErrorMessage="1" xr:uid="{00000000-0002-0000-0200-000003000000}">
          <x14:formula1>
            <xm:f>Lists!$B$84:$B$88</xm:f>
          </x14:formula1>
          <xm:sqref>E9</xm:sqref>
        </x14:dataValidation>
        <x14:dataValidation type="list" allowBlank="1" showInputMessage="1" showErrorMessage="1" xr:uid="{00000000-0002-0000-0200-000004000000}">
          <x14:formula1>
            <xm:f>Lists!$B$89:$B$92</xm:f>
          </x14:formula1>
          <xm:sqref>E11</xm:sqref>
        </x14:dataValidation>
        <x14:dataValidation type="list" allowBlank="1" showInputMessage="1" showErrorMessage="1" xr:uid="{61998261-9A34-F147-80AD-24A10DF7B3C6}">
          <x14:formula1>
            <xm:f>Lists!$I$11:$I$13</xm:f>
          </x14:formula1>
          <xm:sqref>E24 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W107"/>
  <sheetViews>
    <sheetView zoomScale="70" zoomScaleNormal="70" workbookViewId="0">
      <selection activeCell="E10" sqref="E10"/>
    </sheetView>
  </sheetViews>
  <sheetFormatPr defaultColWidth="12.42578125" defaultRowHeight="62.1"/>
  <cols>
    <col min="1" max="1" width="6" style="31" customWidth="1"/>
    <col min="2" max="3" width="58.85546875" style="32" customWidth="1"/>
    <col min="4" max="4" width="14.85546875" style="4" customWidth="1"/>
    <col min="5" max="5" width="52.140625" style="4" customWidth="1"/>
    <col min="6" max="6" width="4.7109375" style="4" customWidth="1"/>
    <col min="7" max="7" width="0.140625" style="4" customWidth="1"/>
    <col min="8" max="8" width="80.85546875" style="32" customWidth="1"/>
    <col min="9" max="9" width="14.85546875" style="20" customWidth="1"/>
    <col min="10" max="10" width="13" style="4" customWidth="1"/>
    <col min="11" max="11" width="21.28515625" style="4" customWidth="1"/>
    <col min="12" max="12" width="5.7109375" style="4" customWidth="1"/>
    <col min="13" max="13" width="32.140625" style="4" customWidth="1"/>
    <col min="14" max="16384" width="12.42578125" style="4"/>
  </cols>
  <sheetData>
    <row r="1" spans="1:13" ht="12.75" customHeight="1" thickBot="1">
      <c r="B1" s="332"/>
      <c r="C1" s="332"/>
      <c r="H1" s="332"/>
    </row>
    <row r="2" spans="1:13" ht="75.95" customHeight="1" thickBot="1">
      <c r="B2" s="304" t="s">
        <v>96</v>
      </c>
      <c r="C2" s="305"/>
      <c r="D2" s="33"/>
      <c r="H2" s="332"/>
    </row>
    <row r="3" spans="1:13" ht="21" customHeight="1">
      <c r="B3" s="306" t="s">
        <v>97</v>
      </c>
      <c r="C3" s="307"/>
      <c r="D3" s="34"/>
      <c r="H3" s="310"/>
      <c r="J3" s="35"/>
    </row>
    <row r="4" spans="1:13" ht="30.95" customHeight="1" thickBot="1">
      <c r="B4" s="308"/>
      <c r="C4" s="309"/>
      <c r="D4" s="36"/>
      <c r="H4" s="310"/>
      <c r="J4" s="35"/>
    </row>
    <row r="5" spans="1:13" ht="9" customHeight="1" thickBot="1">
      <c r="B5" s="37"/>
      <c r="C5" s="37"/>
      <c r="D5" s="38"/>
      <c r="E5" s="7"/>
      <c r="F5" s="7"/>
      <c r="G5" s="7"/>
      <c r="H5" s="333"/>
    </row>
    <row r="6" spans="1:13" ht="63.95" customHeight="1" thickBot="1">
      <c r="B6" s="247" t="s">
        <v>98</v>
      </c>
      <c r="C6" s="252"/>
      <c r="D6" s="38"/>
      <c r="E6" s="7"/>
      <c r="F6" s="7"/>
      <c r="G6" s="7"/>
      <c r="H6" s="333"/>
    </row>
    <row r="7" spans="1:13" ht="14.1" customHeight="1" thickBot="1">
      <c r="B7" s="37"/>
      <c r="C7" s="37"/>
      <c r="D7" s="38"/>
      <c r="E7" s="7"/>
      <c r="F7" s="7"/>
      <c r="G7" s="7"/>
      <c r="H7" s="333"/>
    </row>
    <row r="8" spans="1:13" s="153" customFormat="1" ht="50.1" customHeight="1" thickBot="1">
      <c r="A8" s="148"/>
      <c r="B8" s="149" t="s">
        <v>14</v>
      </c>
      <c r="C8" s="150" t="s">
        <v>45</v>
      </c>
      <c r="D8" s="151" t="s">
        <v>16</v>
      </c>
      <c r="E8" s="151" t="s">
        <v>17</v>
      </c>
      <c r="F8" s="311" t="s">
        <v>18</v>
      </c>
      <c r="G8" s="312"/>
      <c r="H8" s="312"/>
      <c r="I8" s="266" t="s">
        <v>19</v>
      </c>
      <c r="J8" s="267" t="s">
        <v>20</v>
      </c>
      <c r="K8" s="4"/>
      <c r="L8" s="4"/>
      <c r="M8" s="4"/>
    </row>
    <row r="9" spans="1:13" ht="50.1" customHeight="1" thickBot="1">
      <c r="A9" s="61" t="s">
        <v>99</v>
      </c>
      <c r="B9" s="62"/>
      <c r="C9" s="62"/>
      <c r="D9" s="62"/>
      <c r="E9" s="62"/>
      <c r="F9" s="62"/>
      <c r="G9" s="62"/>
      <c r="H9" s="62"/>
      <c r="I9" s="62"/>
      <c r="J9" s="63"/>
    </row>
    <row r="10" spans="1:13" ht="50.1" customHeight="1">
      <c r="A10" s="260" t="s">
        <v>100</v>
      </c>
      <c r="B10" s="65" t="s">
        <v>101</v>
      </c>
      <c r="C10" s="66" t="s">
        <v>102</v>
      </c>
      <c r="D10" s="39">
        <v>1</v>
      </c>
      <c r="E10" s="24"/>
      <c r="F10" s="15"/>
      <c r="G10" s="67" t="str">
        <f>IF(ISBLANK(H10), "Enter Text - provide information on your monitoring approach", H10)</f>
        <v>Enter Text - provide information on your monitoring approach</v>
      </c>
      <c r="H10" s="27"/>
      <c r="I10" s="68" t="str">
        <f t="shared" ref="I10:I14" si="0">IF(OR(E10="No",AND(NOT(ISBLANK(E10)),NOT(ISBLANK(H10)))),"P","")</f>
        <v/>
      </c>
      <c r="J10" s="40">
        <f t="shared" ref="J10:J14" si="1">IF(OR(E10="No",ISBLANK(E10)), 0, 1)</f>
        <v>0</v>
      </c>
    </row>
    <row r="11" spans="1:13" ht="50.1" customHeight="1">
      <c r="A11" s="260" t="s">
        <v>103</v>
      </c>
      <c r="B11" s="69" t="s">
        <v>104</v>
      </c>
      <c r="C11" s="70" t="s">
        <v>105</v>
      </c>
      <c r="D11" s="39">
        <v>1</v>
      </c>
      <c r="E11" s="24"/>
      <c r="F11" s="16"/>
      <c r="G11" s="67" t="str">
        <f>IF(ISBLANK(H11), "Enter Text - provide details of the auditor and how regularly audits take place", H11)</f>
        <v>Enter Text - provide details of the auditor and how regularly audits take place</v>
      </c>
      <c r="H11" s="27"/>
      <c r="I11" s="68" t="str">
        <f t="shared" si="0"/>
        <v/>
      </c>
      <c r="J11" s="71">
        <f t="shared" si="1"/>
        <v>0</v>
      </c>
    </row>
    <row r="12" spans="1:13" ht="50.1" customHeight="1">
      <c r="A12" s="260" t="s">
        <v>106</v>
      </c>
      <c r="B12" s="69" t="s">
        <v>107</v>
      </c>
      <c r="C12" s="73" t="s">
        <v>108</v>
      </c>
      <c r="D12" s="124">
        <v>1</v>
      </c>
      <c r="E12" s="24"/>
      <c r="F12" s="17"/>
      <c r="G12" s="74" t="str">
        <f>IF(ISBLANK(H12), "Enter Text - details on where and how targets are displayed", H12)</f>
        <v>Enter Text - details on where and how targets are displayed</v>
      </c>
      <c r="H12" s="43"/>
      <c r="I12" s="68" t="str">
        <f t="shared" si="0"/>
        <v/>
      </c>
      <c r="J12" s="75">
        <f t="shared" si="1"/>
        <v>0</v>
      </c>
    </row>
    <row r="13" spans="1:13" ht="50.1" customHeight="1">
      <c r="A13" s="260" t="s">
        <v>109</v>
      </c>
      <c r="B13" s="70" t="s">
        <v>110</v>
      </c>
      <c r="C13" s="70" t="s">
        <v>111</v>
      </c>
      <c r="D13" s="124">
        <v>1</v>
      </c>
      <c r="E13" s="25"/>
      <c r="F13" s="16"/>
      <c r="G13" s="23" t="str">
        <f>IF(ISBLANK(H13), "Enter Text - provide details and submit copy of certification separately", H13)</f>
        <v>Enter Text - provide details and submit copy of certification separately</v>
      </c>
      <c r="H13" s="27"/>
      <c r="I13" s="68" t="str">
        <f t="shared" si="0"/>
        <v/>
      </c>
      <c r="J13" s="71">
        <f t="shared" si="1"/>
        <v>0</v>
      </c>
    </row>
    <row r="14" spans="1:13" ht="50.1" customHeight="1" thickBot="1">
      <c r="A14" s="260" t="s">
        <v>112</v>
      </c>
      <c r="B14" s="70" t="s">
        <v>113</v>
      </c>
      <c r="C14" s="70" t="s">
        <v>114</v>
      </c>
      <c r="D14" s="39">
        <v>1</v>
      </c>
      <c r="E14" s="25"/>
      <c r="F14" s="16"/>
      <c r="G14" s="23" t="str">
        <f>IF(ISBLANK(H14), "Enter Text - summarise the findings from the assessment", H14)</f>
        <v>Enter Text - summarise the findings from the assessment</v>
      </c>
      <c r="H14" s="27"/>
      <c r="I14" s="68" t="str">
        <f t="shared" si="0"/>
        <v/>
      </c>
      <c r="J14" s="71">
        <f t="shared" si="1"/>
        <v>0</v>
      </c>
    </row>
    <row r="15" spans="1:13" ht="50.1" customHeight="1" thickBot="1">
      <c r="A15" s="286" t="s">
        <v>115</v>
      </c>
      <c r="B15" s="287"/>
      <c r="C15" s="287"/>
      <c r="D15" s="287"/>
      <c r="E15" s="287"/>
      <c r="F15" s="287"/>
      <c r="G15" s="287"/>
      <c r="H15" s="287"/>
      <c r="I15" s="287"/>
      <c r="J15" s="288"/>
    </row>
    <row r="16" spans="1:13" ht="93.95" customHeight="1">
      <c r="A16" s="28" t="s">
        <v>116</v>
      </c>
      <c r="B16" s="130" t="s">
        <v>117</v>
      </c>
      <c r="C16" s="131" t="s">
        <v>118</v>
      </c>
      <c r="D16" s="39">
        <v>1</v>
      </c>
      <c r="E16" s="24"/>
      <c r="F16" s="15"/>
      <c r="G16" s="22" t="str">
        <f>IF(ISBLANK(H16), "Enter Text - please summarise the monitoring regime and records kept  ", H16)</f>
        <v xml:space="preserve">Enter Text - please summarise the monitoring regime and records kept  </v>
      </c>
      <c r="H16" s="27"/>
      <c r="I16" s="19" t="str">
        <f t="shared" ref="I16:I19" si="2">IF(OR(E16="No",AND(NOT(ISBLANK(E16)),NOT(ISBLANK(H16)))),"P","")</f>
        <v/>
      </c>
      <c r="J16" s="40">
        <f>IF(OR(E16="No",ISBLANK(E16)), 0, 1)</f>
        <v>0</v>
      </c>
    </row>
    <row r="17" spans="1:17" ht="108.95" customHeight="1">
      <c r="A17" s="28" t="s">
        <v>119</v>
      </c>
      <c r="B17" s="132" t="s">
        <v>120</v>
      </c>
      <c r="C17" s="133" t="s">
        <v>121</v>
      </c>
      <c r="D17" s="39">
        <v>1</v>
      </c>
      <c r="E17" s="24"/>
      <c r="F17" s="16"/>
      <c r="G17" s="21" t="str">
        <f>IF(ISBLANK(H17), "Enter Text - please provide details of targets, and information on the plans to meet them ", H17)</f>
        <v xml:space="preserve">Enter Text - please provide details of targets, and information on the plans to meet them </v>
      </c>
      <c r="H17" s="27"/>
      <c r="I17" s="19" t="str">
        <f t="shared" si="2"/>
        <v/>
      </c>
      <c r="J17" s="40">
        <f>IF(OR(E17="No",ISBLANK(E17)), 0, 1)</f>
        <v>0</v>
      </c>
    </row>
    <row r="18" spans="1:17" ht="50.1" customHeight="1">
      <c r="A18" s="28" t="s">
        <v>122</v>
      </c>
      <c r="B18" s="69" t="s">
        <v>123</v>
      </c>
      <c r="C18" s="69" t="s">
        <v>124</v>
      </c>
      <c r="D18" s="39">
        <v>1</v>
      </c>
      <c r="E18" s="24"/>
      <c r="F18" s="16"/>
      <c r="G18" s="21" t="str">
        <f>IF(ISBLANK(H18), "Enter Text - may refer to historical assessment if renewables have been implemented", H18)</f>
        <v>Enter Text - may refer to historical assessment if renewables have been implemented</v>
      </c>
      <c r="H18" s="27"/>
      <c r="I18" s="19" t="str">
        <f t="shared" si="2"/>
        <v/>
      </c>
      <c r="J18" s="128">
        <f>IF(OR(E18="No",ISBLANK(E18)), 0, 1)</f>
        <v>0</v>
      </c>
    </row>
    <row r="19" spans="1:17" ht="50.1" customHeight="1">
      <c r="A19" s="258" t="s">
        <v>125</v>
      </c>
      <c r="B19" s="132" t="s">
        <v>126</v>
      </c>
      <c r="C19" s="134" t="s">
        <v>127</v>
      </c>
      <c r="D19" s="39">
        <v>4</v>
      </c>
      <c r="E19" s="24"/>
      <c r="F19" s="16"/>
      <c r="G19" s="21" t="str">
        <f>IF(ISBLANK(H19), "Enter Text - please provide detailed information on proportion and source of renewables", H19)</f>
        <v>Enter Text - please provide detailed information on proportion and source of renewables</v>
      </c>
      <c r="H19" s="27"/>
      <c r="I19" s="19" t="str">
        <f t="shared" si="2"/>
        <v/>
      </c>
      <c r="J19" s="128">
        <f>IF(ISBLANK(E19),0,VLOOKUP(E19,Lists!G:H,2,FALSE))</f>
        <v>0</v>
      </c>
    </row>
    <row r="20" spans="1:17" ht="50.1" customHeight="1">
      <c r="A20" s="258" t="s">
        <v>128</v>
      </c>
      <c r="B20" s="69" t="s">
        <v>129</v>
      </c>
      <c r="C20" s="70" t="s">
        <v>130</v>
      </c>
      <c r="D20" s="124">
        <v>1</v>
      </c>
      <c r="E20" s="26"/>
      <c r="F20" s="17"/>
      <c r="G20" s="42" t="str">
        <f>IF(ISBLANK(H20), "Enter Text - provide details of specialists supporting the site's energy management", H20)</f>
        <v>Enter Text - provide details of specialists supporting the site's energy management</v>
      </c>
      <c r="H20" s="27"/>
      <c r="I20" s="19" t="str">
        <f>IF(OR(E20="No",AND(NOT(ISBLANK(E20)),NOT(ISBLANK(H20)))),"P","")</f>
        <v/>
      </c>
      <c r="J20" s="128">
        <f t="shared" ref="J20" si="3">IF(OR(E20="No",ISBLANK(E20)), 0, 1)</f>
        <v>0</v>
      </c>
    </row>
    <row r="21" spans="1:17" ht="50.1" customHeight="1" thickBot="1">
      <c r="A21" s="259" t="s">
        <v>131</v>
      </c>
      <c r="B21" s="135" t="s">
        <v>132</v>
      </c>
      <c r="C21" s="136" t="s">
        <v>133</v>
      </c>
      <c r="D21" s="39">
        <v>1</v>
      </c>
      <c r="E21" s="26"/>
      <c r="F21" s="16"/>
      <c r="G21" s="21" t="str">
        <f>IF(ISBLANK(H21), "Enter Text - If so, how frequently and who leads the training?", H21)</f>
        <v>Enter Text - If so, how frequently and who leads the training?</v>
      </c>
      <c r="H21" s="253"/>
      <c r="I21" s="19" t="str">
        <f>IF(OR(E21="No",AND(NOT(ISBLANK(E21)),NOT(ISBLANK(H21)))),"P","")</f>
        <v/>
      </c>
      <c r="J21" s="128">
        <f>IF(ISBLANK(E21),0,VLOOKUP(E21,Lists!G:H,2,FALSE))</f>
        <v>0</v>
      </c>
    </row>
    <row r="22" spans="1:17" ht="50.1" customHeight="1" thickBot="1">
      <c r="A22" s="286" t="s">
        <v>134</v>
      </c>
      <c r="B22" s="287"/>
      <c r="C22" s="287"/>
      <c r="D22" s="287"/>
      <c r="E22" s="287"/>
      <c r="F22" s="287"/>
      <c r="G22" s="287"/>
      <c r="H22" s="287"/>
      <c r="I22" s="287"/>
      <c r="J22" s="288"/>
    </row>
    <row r="23" spans="1:17" ht="50.1" customHeight="1">
      <c r="A23" s="255" t="s">
        <v>135</v>
      </c>
      <c r="B23" s="137" t="s">
        <v>136</v>
      </c>
      <c r="C23" s="108" t="s">
        <v>137</v>
      </c>
      <c r="D23" s="39">
        <v>1</v>
      </c>
      <c r="E23" s="24"/>
      <c r="F23" s="15"/>
      <c r="G23" s="22" t="str">
        <f>IF(ISBLANK(H23), "Enter Text - please provide brief details of relevant requirements", H23)</f>
        <v>Enter Text - please provide brief details of relevant requirements</v>
      </c>
      <c r="H23" s="27"/>
      <c r="I23" s="19" t="str">
        <f>IF(OR(E23="No",AND(NOT(ISBLANK(E23)),NOT(ISBLANK(H23)))),"P","")</f>
        <v/>
      </c>
      <c r="J23" s="40">
        <f>IF(OR(E23="No",ISBLANK(E23)),0,1)</f>
        <v>0</v>
      </c>
    </row>
    <row r="24" spans="1:17" ht="50.1" customHeight="1">
      <c r="A24" s="256" t="s">
        <v>138</v>
      </c>
      <c r="B24" s="69" t="s">
        <v>139</v>
      </c>
      <c r="C24" s="69" t="s">
        <v>140</v>
      </c>
      <c r="D24" s="39">
        <v>1</v>
      </c>
      <c r="E24" s="24"/>
      <c r="F24" s="16"/>
      <c r="G24" s="21" t="str">
        <f>IF(ISBLANK(H24), "Enter Text - provide summary footprint results, and which GHG standard was used", H24)</f>
        <v>Enter Text - provide summary footprint results, and which GHG standard was used</v>
      </c>
      <c r="H24" s="27"/>
      <c r="I24" s="19" t="str">
        <f>IF(OR(E24="No",AND(NOT(ISBLANK(E24)),NOT(ISBLANK(H24)))),"P","")</f>
        <v/>
      </c>
      <c r="J24" s="40">
        <f>IF(ISBLANK(E24),0,VLOOKUP(E24,Lists!G:H,2,FALSE))</f>
        <v>0</v>
      </c>
      <c r="Q24" s="8"/>
    </row>
    <row r="25" spans="1:17" ht="50.1" customHeight="1">
      <c r="A25" s="257" t="s">
        <v>141</v>
      </c>
      <c r="B25" s="235" t="s">
        <v>142</v>
      </c>
      <c r="C25" s="133" t="s">
        <v>143</v>
      </c>
      <c r="D25" s="39">
        <v>1</v>
      </c>
      <c r="E25" s="24"/>
      <c r="F25" s="16"/>
      <c r="G25" s="21" t="str">
        <f>IF(ISBLANK(H25), "Enter Text - please provide details of how refrigerants are managed sustainably", H25)</f>
        <v>Enter Text - please provide details of how refrigerants are managed sustainably</v>
      </c>
      <c r="H25" s="27"/>
      <c r="I25" s="45" t="str">
        <f>IF(OR(E25="No",AND(NOT(ISBLANK(E25)),NOT(ISBLANK(H25)))),"P","")</f>
        <v/>
      </c>
      <c r="J25" s="40">
        <f>IF(OR(E25="No",ISBLANK(E25)),0,1)</f>
        <v>0</v>
      </c>
    </row>
    <row r="26" spans="1:17" ht="23.1" thickBot="1">
      <c r="B26" s="332"/>
      <c r="C26" s="332" t="s">
        <v>144</v>
      </c>
      <c r="E26" s="113"/>
      <c r="F26" s="114"/>
      <c r="G26" s="115"/>
      <c r="H26" s="113"/>
      <c r="I26" s="102"/>
      <c r="J26" s="121">
        <f>SUM(J5:J25)</f>
        <v>0</v>
      </c>
      <c r="K26" s="7" t="s">
        <v>145</v>
      </c>
      <c r="L26" s="7">
        <v>17</v>
      </c>
      <c r="M26" s="116" t="s">
        <v>95</v>
      </c>
    </row>
    <row r="27" spans="1:17" ht="60" thickTop="1">
      <c r="B27" s="332"/>
      <c r="C27" s="332"/>
      <c r="D27" s="332"/>
      <c r="E27" s="332"/>
      <c r="F27" s="332"/>
      <c r="G27" s="332"/>
      <c r="H27" s="332"/>
      <c r="I27" s="100"/>
      <c r="J27" s="10">
        <f>J26/L26</f>
        <v>0</v>
      </c>
    </row>
    <row r="106" spans="23:23">
      <c r="W106" s="5"/>
    </row>
    <row r="107" spans="23:23">
      <c r="W107" s="5"/>
    </row>
  </sheetData>
  <sheetProtection algorithmName="SHA-512" hashValue="aqG20Q5P38Psexy0D6qplEOw28n5Os6rfaz/41AdAIfDSUHGf9ZG5bPtCU7gDaQjO4APFBhpA7yEiiBZlDwJQQ==" saltValue="B6ogNQS9a2THlZjrIFQi+g==" spinCount="100000" sheet="1" selectLockedCells="1"/>
  <protectedRanges>
    <protectedRange sqref="F23:F25 F16:F21" name="Range1_4"/>
    <protectedRange sqref="G21 G23:G25" name="Range1_1_2"/>
    <protectedRange sqref="G16:G20" name="Range1_1_3"/>
    <protectedRange sqref="E16:E20" name="Range1_2_1"/>
    <protectedRange sqref="H16:H20" name="Range1_4_1"/>
    <protectedRange sqref="E23:E25" name="Range1_2_2"/>
    <protectedRange sqref="H23:H25" name="Range1_4_2"/>
    <protectedRange sqref="E21" name="Range1_3_1"/>
    <protectedRange sqref="H21" name="Range1_4_3"/>
    <protectedRange sqref="H10:H12 E10:F12" name="Range1_2"/>
    <protectedRange sqref="G10:G12" name="Range1_1_1"/>
    <protectedRange sqref="E13:F14 H13:H14" name="Range1_3"/>
    <protectedRange sqref="G13:G14" name="Range1_1_4"/>
    <protectedRange sqref="E26" name="Range1_3_2"/>
    <protectedRange sqref="H26 F26" name="Range1_4_1_1"/>
    <protectedRange sqref="G26" name="Range1_1_2_1"/>
  </protectedRanges>
  <mergeCells count="6">
    <mergeCell ref="A22:J22"/>
    <mergeCell ref="B2:C2"/>
    <mergeCell ref="B3:C4"/>
    <mergeCell ref="H3:H4"/>
    <mergeCell ref="F8:H8"/>
    <mergeCell ref="A15:J15"/>
  </mergeCells>
  <conditionalFormatting sqref="F16:F19 E21:F21 E10:F14">
    <cfRule type="containsText" dxfId="72" priority="42" operator="containsText" text="no">
      <formula>NOT(ISERROR(SEARCH("no",E10)))</formula>
    </cfRule>
    <cfRule type="containsText" dxfId="71" priority="43" operator="containsText" text="yes">
      <formula>NOT(ISERROR(SEARCH("yes",E10)))</formula>
    </cfRule>
  </conditionalFormatting>
  <conditionalFormatting sqref="F21">
    <cfRule type="containsText" dxfId="70" priority="36" operator="containsText" text="no">
      <formula>NOT(ISERROR(SEARCH("no",F21)))</formula>
    </cfRule>
    <cfRule type="containsText" dxfId="69" priority="37" operator="containsText" text="yes">
      <formula>NOT(ISERROR(SEARCH("yes",F21)))</formula>
    </cfRule>
  </conditionalFormatting>
  <conditionalFormatting sqref="F23:F25">
    <cfRule type="containsText" dxfId="68" priority="40" operator="containsText" text="no">
      <formula>NOT(ISERROR(SEARCH("no",F23)))</formula>
    </cfRule>
    <cfRule type="containsText" dxfId="67" priority="41" operator="containsText" text="yes">
      <formula>NOT(ISERROR(SEARCH("yes",F23)))</formula>
    </cfRule>
  </conditionalFormatting>
  <conditionalFormatting sqref="F20:F21">
    <cfRule type="containsText" dxfId="66" priority="32" operator="containsText" text="no">
      <formula>NOT(ISERROR(SEARCH("no",F20)))</formula>
    </cfRule>
    <cfRule type="containsText" dxfId="65" priority="33" operator="containsText" text="yes">
      <formula>NOT(ISERROR(SEARCH("yes",F20)))</formula>
    </cfRule>
  </conditionalFormatting>
  <conditionalFormatting sqref="E16:E19">
    <cfRule type="containsText" dxfId="64" priority="30" operator="containsText" text="yes">
      <formula>NOT(ISERROR(SEARCH("yes",E16)))</formula>
    </cfRule>
    <cfRule type="containsText" dxfId="63" priority="31" operator="containsText" text="no">
      <formula>NOT(ISERROR(SEARCH("no",E16)))</formula>
    </cfRule>
  </conditionalFormatting>
  <conditionalFormatting sqref="E20:E21">
    <cfRule type="containsText" dxfId="62" priority="28" operator="containsText" text="yes">
      <formula>NOT(ISERROR(SEARCH("yes",E20)))</formula>
    </cfRule>
    <cfRule type="containsText" dxfId="61" priority="29" operator="containsText" text="no">
      <formula>NOT(ISERROR(SEARCH("no",E20)))</formula>
    </cfRule>
  </conditionalFormatting>
  <conditionalFormatting sqref="E23:E25">
    <cfRule type="containsText" dxfId="60" priority="26" operator="containsText" text="yes">
      <formula>NOT(ISERROR(SEARCH("yes",E23)))</formula>
    </cfRule>
    <cfRule type="containsText" dxfId="59" priority="27" operator="containsText" text="no">
      <formula>NOT(ISERROR(SEARCH("no",E23)))</formula>
    </cfRule>
  </conditionalFormatting>
  <conditionalFormatting sqref="E21">
    <cfRule type="containsText" dxfId="58" priority="24" operator="containsText" text="yes">
      <formula>NOT(ISERROR(SEARCH("yes",E21)))</formula>
    </cfRule>
    <cfRule type="containsText" dxfId="57" priority="25" operator="containsText" text="no">
      <formula>NOT(ISERROR(SEARCH("no",E21)))</formula>
    </cfRule>
  </conditionalFormatting>
  <conditionalFormatting sqref="E21">
    <cfRule type="containsText" dxfId="56" priority="22" operator="containsText" text="no">
      <formula>NOT(ISERROR(SEARCH("no",E21)))</formula>
    </cfRule>
    <cfRule type="containsText" dxfId="55" priority="23" operator="containsText" text="yes">
      <formula>NOT(ISERROR(SEARCH("yes",E21)))</formula>
    </cfRule>
  </conditionalFormatting>
  <conditionalFormatting sqref="F26">
    <cfRule type="containsText" dxfId="54" priority="7" operator="containsText" text="no">
      <formula>NOT(ISERROR(SEARCH("no",F26)))</formula>
    </cfRule>
    <cfRule type="containsText" dxfId="53" priority="8" operator="containsText" text="yes">
      <formula>NOT(ISERROR(SEARCH("yes",F26)))</formula>
    </cfRule>
  </conditionalFormatting>
  <conditionalFormatting sqref="E26">
    <cfRule type="containsText" dxfId="52" priority="5" operator="containsText" text="no">
      <formula>NOT(ISERROR(SEARCH("no",E26)))</formula>
    </cfRule>
    <cfRule type="containsText" dxfId="51" priority="6" operator="containsText" text="yes">
      <formula>NOT(ISERROR(SEARCH("yes",E26)))</formula>
    </cfRule>
  </conditionalFormatting>
  <conditionalFormatting sqref="J27">
    <cfRule type="cellIs" dxfId="50" priority="1" operator="lessThan">
      <formula>0.5</formula>
    </cfRule>
    <cfRule type="cellIs" dxfId="49" priority="2" operator="between">
      <formula>0.5</formula>
      <formula>0.69</formula>
    </cfRule>
    <cfRule type="cellIs" dxfId="48" priority="3" operator="between">
      <formula>0.7</formula>
      <formula>0.84</formula>
    </cfRule>
    <cfRule type="cellIs" dxfId="47" priority="4" operator="greaterThan">
      <formula>0.84</formula>
    </cfRule>
  </conditionalFormatting>
  <dataValidations count="1">
    <dataValidation allowBlank="1" showErrorMessage="1" sqref="F23:F26 F10:F14 F16:F21" xr:uid="{00000000-0002-0000-0300-000000000000}"/>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4" operator="equal" id="{FB7EA74B-8D33-DE43-98E8-EE84E9790940}">
            <xm:f>'https://onedrive.coca-cola.com/Volumes/GoogleDrive/My Drive/Accounts/Innocent/INN003/Hero Programme/Returned Checklists/C:/Volumes/GoogleDrive/My Drive/Accounts/Innocent/INN001/Hero programme/3Keel docs/[hero supplier checklist - PRODUCTION_3Keel_v20.xlsx]Lists'!#REF!</xm:f>
            <x14:dxf>
              <border>
                <left/>
                <right/>
                <top/>
                <bottom/>
                <vertical/>
                <horizontal/>
              </border>
            </x14:dxf>
          </x14:cfRule>
          <x14:cfRule type="cellIs" priority="45" operator="equal" id="{799DD743-B95D-234F-8A91-EA30911D8CF1}">
            <xm:f>'https://onedrive.coca-cola.com/Volumes/GoogleDrive/My Drive/Accounts/Innocent/INN003/Hero Programme/Returned Checklists/C:/Volumes/GoogleDrive/My Drive/Accounts/Innocent/INN001/Hero programme/3Keel docs/[hero supplier checklist - PRODUCTION_3Keel_v20.xlsx]Lists'!#REF!</xm:f>
            <x14:dxf>
              <fill>
                <patternFill>
                  <bgColor theme="9" tint="0.79998168889431442"/>
                </patternFill>
              </fill>
              <border>
                <left/>
                <right/>
                <top/>
                <bottom/>
                <vertical/>
                <horizontal/>
              </border>
            </x14:dxf>
          </x14:cfRule>
          <x14:cfRule type="cellIs" priority="46" operator="equal" id="{02A64B27-9FED-004B-B37C-8858D30D7FB2}">
            <xm:f>'https://onedrive.coca-cola.com/Volumes/GoogleDrive/My Drive/Accounts/Innocent/INN003/Hero Programme/Returned Checklists/C:/Volumes/GoogleDrive/My Drive/Accounts/Innocent/INN001/Hero programme/3Keel docs/[hero supplier checklist - PRODUCTION_3Keel_v20.xlsx]Lists'!#REF!</xm:f>
            <x14:dxf>
              <fill>
                <patternFill>
                  <bgColor theme="9" tint="0.59996337778862885"/>
                </patternFill>
              </fill>
              <border>
                <left/>
                <right/>
                <top/>
                <bottom/>
                <vertical/>
                <horizontal/>
              </border>
            </x14:dxf>
          </x14:cfRule>
          <x14:cfRule type="cellIs" priority="47" operator="equal" id="{8F55AFE9-A551-B743-8AC4-E234E016CC0D}">
            <xm:f>'https://onedrive.coca-cola.com/Volumes/GoogleDrive/My Drive/Accounts/Innocent/INN003/Hero Programme/Returned Checklists/C:/Volumes/GoogleDrive/My Drive/Accounts/Innocent/INN001/Hero programme/3Keel docs/[hero supplier checklist - PRODUCTION_3Keel_v20.xlsx]Lists'!#REF!</xm:f>
            <x14:dxf>
              <fill>
                <patternFill>
                  <bgColor theme="9" tint="0.39994506668294322"/>
                </patternFill>
              </fill>
              <border>
                <left/>
                <right/>
                <top/>
                <bottom/>
                <vertical/>
                <horizontal/>
              </border>
            </x14:dxf>
          </x14:cfRule>
          <xm:sqref>H3:H4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Lists!$A$1:$A$3</xm:f>
          </x14:formula1>
          <xm:sqref>E25 E14 E10:E12 E16:E18 E20 E23</xm:sqref>
        </x14:dataValidation>
        <x14:dataValidation type="list" allowBlank="1" showInputMessage="1" showErrorMessage="1" xr:uid="{00000000-0002-0000-0300-000002000000}">
          <x14:formula1>
            <xm:f>Lists!$G$48:$G$53</xm:f>
          </x14:formula1>
          <xm:sqref>E19</xm:sqref>
        </x14:dataValidation>
        <x14:dataValidation type="list" allowBlank="1" showInputMessage="1" showErrorMessage="1" xr:uid="{00000000-0002-0000-0300-000003000000}">
          <x14:formula1>
            <xm:f>Lists!$G$29:$G$32</xm:f>
          </x14:formula1>
          <xm:sqref>E21</xm:sqref>
        </x14:dataValidation>
        <x14:dataValidation type="list" allowBlank="1" showInputMessage="1" showErrorMessage="1" xr:uid="{00000000-0002-0000-0300-000004000000}">
          <x14:formula1>
            <xm:f>Lists!$G$60:$G$63</xm:f>
          </x14:formula1>
          <xm:sqref>E24</xm:sqref>
        </x14:dataValidation>
        <x14:dataValidation type="list" allowBlank="1" showInputMessage="1" showErrorMessage="1" xr:uid="{00000000-0002-0000-0300-000005000000}">
          <x14:formula1>
            <xm:f>'https://onedrive.coca-cola.com/Volumes/GoogleDrive/My Drive/Innocent/Hero Checklists/Logistics/Returned Checklists/Reviewed/C:/Users/simonmiller/Desktop/temp files/innocent/C:/Users/simonmiller/.Trash/logistics 08-47-33-747/[hero supplier checklist - Martin_responses.xlsx]Lists'!#REF!</xm:f>
          </x14:formula1>
          <xm:sqref>E26</xm:sqref>
        </x14:dataValidation>
        <x14:dataValidation type="list" allowBlank="1" showInputMessage="1" showErrorMessage="1" xr:uid="{00000000-0002-0000-0300-000006000000}">
          <x14:formula1>
            <xm:f>Lists!$G$14:$G$19</xm:f>
          </x14:formula1>
          <xm:sqref>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W107"/>
  <sheetViews>
    <sheetView zoomScale="50" zoomScaleNormal="100" workbookViewId="0">
      <selection activeCell="C12" sqref="C12"/>
    </sheetView>
  </sheetViews>
  <sheetFormatPr defaultColWidth="12.42578125" defaultRowHeight="62.1"/>
  <cols>
    <col min="1" max="1" width="6" style="31" customWidth="1"/>
    <col min="2" max="3" width="58.85546875" style="32" customWidth="1"/>
    <col min="4" max="4" width="14.85546875" style="4" customWidth="1"/>
    <col min="5" max="5" width="52.140625" style="4" customWidth="1"/>
    <col min="6" max="6" width="4.7109375" style="4" customWidth="1"/>
    <col min="7" max="7" width="0.140625" style="4" customWidth="1"/>
    <col min="8" max="8" width="80.85546875" style="32" customWidth="1"/>
    <col min="9" max="9" width="14.85546875" style="20" customWidth="1"/>
    <col min="10" max="10" width="13" style="4" customWidth="1"/>
    <col min="11" max="11" width="36.140625" style="4" customWidth="1"/>
    <col min="12" max="16384" width="12.42578125" style="4"/>
  </cols>
  <sheetData>
    <row r="1" spans="1:10" ht="12.75" customHeight="1" thickBot="1">
      <c r="B1" s="332"/>
      <c r="C1" s="332"/>
      <c r="H1" s="332"/>
    </row>
    <row r="2" spans="1:10" ht="75.95" customHeight="1" thickBot="1">
      <c r="B2" s="304" t="s">
        <v>96</v>
      </c>
      <c r="C2" s="305"/>
      <c r="D2" s="33"/>
      <c r="H2" s="332"/>
    </row>
    <row r="3" spans="1:10" ht="21" customHeight="1">
      <c r="B3" s="306" t="s">
        <v>97</v>
      </c>
      <c r="C3" s="307"/>
      <c r="D3" s="34"/>
      <c r="H3" s="310"/>
      <c r="J3" s="35"/>
    </row>
    <row r="4" spans="1:10" ht="30.95" customHeight="1" thickBot="1">
      <c r="B4" s="308"/>
      <c r="C4" s="309"/>
      <c r="D4" s="36"/>
      <c r="H4" s="310"/>
      <c r="J4" s="35"/>
    </row>
    <row r="5" spans="1:10" ht="9" customHeight="1" thickBot="1">
      <c r="B5" s="37"/>
      <c r="C5" s="37"/>
      <c r="D5" s="38"/>
      <c r="E5" s="7"/>
      <c r="F5" s="7"/>
      <c r="G5" s="7"/>
      <c r="H5" s="333"/>
    </row>
    <row r="6" spans="1:10" ht="63.95" customHeight="1" thickBot="1">
      <c r="B6" s="247" t="s">
        <v>98</v>
      </c>
      <c r="C6" s="252"/>
      <c r="D6" s="38"/>
      <c r="E6" s="7"/>
      <c r="F6" s="7"/>
      <c r="G6" s="7"/>
      <c r="H6" s="333"/>
    </row>
    <row r="7" spans="1:10" ht="14.1" customHeight="1" thickBot="1">
      <c r="B7" s="37"/>
      <c r="C7" s="37"/>
      <c r="D7" s="38"/>
      <c r="E7" s="7"/>
      <c r="F7" s="7"/>
      <c r="G7" s="7"/>
      <c r="H7" s="333"/>
    </row>
    <row r="8" spans="1:10" s="153" customFormat="1" ht="50.1" customHeight="1" thickBot="1">
      <c r="A8" s="148"/>
      <c r="B8" s="149" t="s">
        <v>14</v>
      </c>
      <c r="C8" s="150" t="s">
        <v>45</v>
      </c>
      <c r="D8" s="151" t="s">
        <v>16</v>
      </c>
      <c r="E8" s="151" t="s">
        <v>17</v>
      </c>
      <c r="F8" s="311" t="s">
        <v>18</v>
      </c>
      <c r="G8" s="312"/>
      <c r="H8" s="312"/>
      <c r="I8" s="152" t="s">
        <v>19</v>
      </c>
      <c r="J8" s="151" t="s">
        <v>20</v>
      </c>
    </row>
    <row r="9" spans="1:10" ht="50.1" customHeight="1" thickBot="1">
      <c r="A9" s="61" t="s">
        <v>99</v>
      </c>
      <c r="B9" s="62"/>
      <c r="C9" s="62"/>
      <c r="D9" s="62"/>
      <c r="E9" s="62"/>
      <c r="F9" s="62"/>
      <c r="G9" s="62"/>
      <c r="H9" s="62"/>
      <c r="I9" s="62"/>
      <c r="J9" s="63"/>
    </row>
    <row r="10" spans="1:10" ht="50.1" customHeight="1">
      <c r="A10" s="227" t="s">
        <v>100</v>
      </c>
      <c r="B10" s="65" t="s">
        <v>101</v>
      </c>
      <c r="C10" s="66" t="s">
        <v>102</v>
      </c>
      <c r="D10" s="39">
        <v>1</v>
      </c>
      <c r="E10" s="24"/>
      <c r="F10" s="15"/>
      <c r="G10" s="67" t="str">
        <f>IF(ISBLANK(H10), "Enter Text - provide information on your monitoring approach", H10)</f>
        <v>Enter Text - provide information on your monitoring approach</v>
      </c>
      <c r="H10" s="44"/>
      <c r="I10" s="68" t="str">
        <f t="shared" ref="I10:I14" si="0">IF(OR(E10="No",AND(NOT(ISBLANK(E10)),NOT(ISBLANK(H10)))),"P","")</f>
        <v/>
      </c>
      <c r="J10" s="40">
        <f t="shared" ref="J10:J14" si="1">IF(OR(E10="No",ISBLANK(E10)), 0, 1)</f>
        <v>0</v>
      </c>
    </row>
    <row r="11" spans="1:10" ht="50.1" customHeight="1">
      <c r="A11" s="227" t="s">
        <v>103</v>
      </c>
      <c r="B11" s="69" t="s">
        <v>104</v>
      </c>
      <c r="C11" s="70" t="s">
        <v>105</v>
      </c>
      <c r="D11" s="39">
        <v>1</v>
      </c>
      <c r="E11" s="24"/>
      <c r="F11" s="16"/>
      <c r="G11" s="67" t="str">
        <f>IF(ISBLANK(H11), "Enter Text - provide details of the auditor and how regularly audits take place", H11)</f>
        <v>Enter Text - provide details of the auditor and how regularly audits take place</v>
      </c>
      <c r="H11" s="27"/>
      <c r="I11" s="68" t="str">
        <f t="shared" si="0"/>
        <v/>
      </c>
      <c r="J11" s="71">
        <f t="shared" si="1"/>
        <v>0</v>
      </c>
    </row>
    <row r="12" spans="1:10" ht="50.1" customHeight="1">
      <c r="A12" s="227" t="s">
        <v>106</v>
      </c>
      <c r="B12" s="69" t="s">
        <v>107</v>
      </c>
      <c r="C12" s="73" t="s">
        <v>108</v>
      </c>
      <c r="D12" s="124">
        <v>1</v>
      </c>
      <c r="E12" s="24"/>
      <c r="F12" s="17"/>
      <c r="G12" s="74" t="str">
        <f>IF(ISBLANK(H12), "Enter Text - details on where and how targets are displayed", H12)</f>
        <v>Enter Text - details on where and how targets are displayed</v>
      </c>
      <c r="H12" s="43"/>
      <c r="I12" s="68" t="str">
        <f t="shared" si="0"/>
        <v/>
      </c>
      <c r="J12" s="75">
        <f t="shared" si="1"/>
        <v>0</v>
      </c>
    </row>
    <row r="13" spans="1:10" ht="50.1" customHeight="1">
      <c r="A13" s="227" t="s">
        <v>109</v>
      </c>
      <c r="B13" s="70" t="s">
        <v>110</v>
      </c>
      <c r="C13" s="70" t="s">
        <v>111</v>
      </c>
      <c r="D13" s="124">
        <v>1</v>
      </c>
      <c r="E13" s="25"/>
      <c r="F13" s="16"/>
      <c r="G13" s="23" t="str">
        <f>IF(ISBLANK(H13), "Enter Text - provide details and submit copy of certification separately", H13)</f>
        <v>Enter Text - provide details and submit copy of certification separately</v>
      </c>
      <c r="H13" s="27"/>
      <c r="I13" s="68" t="str">
        <f t="shared" si="0"/>
        <v/>
      </c>
      <c r="J13" s="71">
        <f t="shared" si="1"/>
        <v>0</v>
      </c>
    </row>
    <row r="14" spans="1:10" ht="50.1" customHeight="1" thickBot="1">
      <c r="A14" s="227" t="s">
        <v>112</v>
      </c>
      <c r="B14" s="70" t="s">
        <v>113</v>
      </c>
      <c r="C14" s="70" t="s">
        <v>114</v>
      </c>
      <c r="D14" s="39">
        <v>1</v>
      </c>
      <c r="E14" s="25"/>
      <c r="F14" s="16"/>
      <c r="G14" s="23" t="str">
        <f>IF(ISBLANK(H14), "Enter Text - summarise the findings from the assessment", H14)</f>
        <v>Enter Text - summarise the findings from the assessment</v>
      </c>
      <c r="H14" s="27"/>
      <c r="I14" s="68" t="str">
        <f t="shared" si="0"/>
        <v/>
      </c>
      <c r="J14" s="71">
        <f t="shared" si="1"/>
        <v>0</v>
      </c>
    </row>
    <row r="15" spans="1:10" ht="50.1" customHeight="1" thickBot="1">
      <c r="A15" s="286" t="s">
        <v>115</v>
      </c>
      <c r="B15" s="287"/>
      <c r="C15" s="287"/>
      <c r="D15" s="287"/>
      <c r="E15" s="287"/>
      <c r="F15" s="287"/>
      <c r="G15" s="287"/>
      <c r="H15" s="287"/>
      <c r="I15" s="287"/>
      <c r="J15" s="288"/>
    </row>
    <row r="16" spans="1:10" ht="50.1" customHeight="1">
      <c r="A16" s="138" t="s">
        <v>116</v>
      </c>
      <c r="B16" s="130" t="s">
        <v>117</v>
      </c>
      <c r="C16" s="131" t="s">
        <v>118</v>
      </c>
      <c r="D16" s="39">
        <v>1</v>
      </c>
      <c r="E16" s="24"/>
      <c r="F16" s="15"/>
      <c r="G16" s="22" t="str">
        <f>IF(ISBLANK(H16), "Enter Text - please summarise the monitoring regime and records kept  ", H16)</f>
        <v xml:space="preserve">Enter Text - please summarise the monitoring regime and records kept  </v>
      </c>
      <c r="H16" s="27"/>
      <c r="I16" s="19" t="str">
        <f t="shared" ref="I16:I20" si="2">IF(OR(E16="No",AND(NOT(ISBLANK(E16)),NOT(ISBLANK(H16)))),"P","")</f>
        <v/>
      </c>
      <c r="J16" s="40">
        <f>IF(OR(E16="No",ISBLANK(E16)), 0, 1)</f>
        <v>0</v>
      </c>
    </row>
    <row r="17" spans="1:17" ht="50.1" customHeight="1">
      <c r="A17" s="138" t="s">
        <v>119</v>
      </c>
      <c r="B17" s="132" t="s">
        <v>120</v>
      </c>
      <c r="C17" s="133" t="s">
        <v>121</v>
      </c>
      <c r="D17" s="39">
        <v>1</v>
      </c>
      <c r="E17" s="24"/>
      <c r="F17" s="16"/>
      <c r="G17" s="21" t="str">
        <f>IF(ISBLANK(H17), "Enter Text - please provide details of targets, and information on the plans to meet them ", H17)</f>
        <v xml:space="preserve">Enter Text - please provide details of targets, and information on the plans to meet them </v>
      </c>
      <c r="H17" s="27"/>
      <c r="I17" s="19" t="str">
        <f t="shared" si="2"/>
        <v/>
      </c>
      <c r="J17" s="40">
        <f>IF(OR(E17="No",ISBLANK(E17)), 0, 1)</f>
        <v>0</v>
      </c>
    </row>
    <row r="18" spans="1:17" ht="50.1" customHeight="1">
      <c r="A18" s="138" t="s">
        <v>122</v>
      </c>
      <c r="B18" s="69" t="s">
        <v>123</v>
      </c>
      <c r="C18" s="69" t="s">
        <v>124</v>
      </c>
      <c r="D18" s="39">
        <v>1</v>
      </c>
      <c r="E18" s="24"/>
      <c r="F18" s="16"/>
      <c r="G18" s="21" t="str">
        <f>IF(ISBLANK(H18), "Enter Text - may refer to historical assessment if renewables have been implemented", H18)</f>
        <v>Enter Text - may refer to historical assessment if renewables have been implemented</v>
      </c>
      <c r="H18" s="27"/>
      <c r="I18" s="19" t="str">
        <f t="shared" si="2"/>
        <v/>
      </c>
      <c r="J18" s="128">
        <f>IF(OR(E18="No",ISBLANK(E18)), 0, 1)</f>
        <v>0</v>
      </c>
    </row>
    <row r="19" spans="1:17" ht="50.1" customHeight="1">
      <c r="A19" s="139" t="s">
        <v>125</v>
      </c>
      <c r="B19" s="132" t="s">
        <v>126</v>
      </c>
      <c r="C19" s="134" t="s">
        <v>127</v>
      </c>
      <c r="D19" s="39">
        <v>4</v>
      </c>
      <c r="E19" s="24"/>
      <c r="F19" s="16"/>
      <c r="G19" s="21" t="str">
        <f>IF(ISBLANK(H19), "Enter Text - please provide detailed information on proportion and source of renewables", H19)</f>
        <v>Enter Text - please provide detailed information on proportion and source of renewables</v>
      </c>
      <c r="H19" s="27"/>
      <c r="I19" s="19" t="str">
        <f t="shared" si="2"/>
        <v/>
      </c>
      <c r="J19" s="128">
        <f>IF(ISBLANK(E19),0,VLOOKUP(E19,Lists!G:H,2,FALSE))</f>
        <v>0</v>
      </c>
    </row>
    <row r="20" spans="1:17" ht="50.1" customHeight="1">
      <c r="A20" s="139" t="s">
        <v>128</v>
      </c>
      <c r="B20" s="69" t="s">
        <v>129</v>
      </c>
      <c r="C20" s="70" t="s">
        <v>130</v>
      </c>
      <c r="D20" s="124">
        <v>1</v>
      </c>
      <c r="E20" s="26"/>
      <c r="F20" s="17"/>
      <c r="G20" s="42" t="str">
        <f>IF(ISBLANK(H20), "Enter Text - provide details of specialists supporting the site's energy management", H20)</f>
        <v>Enter Text - provide details of specialists supporting the site's energy management</v>
      </c>
      <c r="H20" s="43"/>
      <c r="I20" s="19" t="str">
        <f t="shared" si="2"/>
        <v/>
      </c>
      <c r="J20" s="128">
        <f t="shared" ref="J20" si="3">IF(OR(E20="No",ISBLANK(E20)), 0, 1)</f>
        <v>0</v>
      </c>
    </row>
    <row r="21" spans="1:17" ht="50.1" customHeight="1" thickBot="1">
      <c r="A21" s="140" t="s">
        <v>131</v>
      </c>
      <c r="B21" s="135" t="s">
        <v>132</v>
      </c>
      <c r="C21" s="136" t="s">
        <v>133</v>
      </c>
      <c r="D21" s="39">
        <v>1</v>
      </c>
      <c r="E21" s="26"/>
      <c r="F21" s="16"/>
      <c r="G21" s="21" t="str">
        <f>IF(ISBLANK(H21), "Enter Text - If so, how frequently and who leads the training?", H21)</f>
        <v>Enter Text - If so, how frequently and who leads the training?</v>
      </c>
      <c r="H21" s="253"/>
      <c r="I21" s="19" t="str">
        <f>IF(OR(E21="No",AND(NOT(ISBLANK(E21)),NOT(ISBLANK(H21)))),"P","")</f>
        <v/>
      </c>
      <c r="J21" s="128">
        <f>IF(ISBLANK(E21),0,VLOOKUP(E21,Lists!G:H,2,FALSE))</f>
        <v>0</v>
      </c>
    </row>
    <row r="22" spans="1:17" ht="50.1" customHeight="1" thickBot="1">
      <c r="A22" s="286" t="s">
        <v>134</v>
      </c>
      <c r="B22" s="287"/>
      <c r="C22" s="287"/>
      <c r="D22" s="287"/>
      <c r="E22" s="287"/>
      <c r="F22" s="287"/>
      <c r="G22" s="287"/>
      <c r="H22" s="287"/>
      <c r="I22" s="287"/>
      <c r="J22" s="288"/>
    </row>
    <row r="23" spans="1:17" ht="50.1" customHeight="1">
      <c r="A23" s="141" t="s">
        <v>135</v>
      </c>
      <c r="B23" s="137" t="s">
        <v>136</v>
      </c>
      <c r="C23" s="108" t="s">
        <v>137</v>
      </c>
      <c r="D23" s="39">
        <v>1</v>
      </c>
      <c r="E23" s="24"/>
      <c r="F23" s="15"/>
      <c r="G23" s="22" t="str">
        <f>IF(ISBLANK(H23), "Enter Text - please provide brief details of relevant requirements", H23)</f>
        <v>Enter Text - please provide brief details of relevant requirements</v>
      </c>
      <c r="H23" s="44"/>
      <c r="I23" s="19" t="str">
        <f>IF(OR(E23="No",AND(NOT(ISBLANK(E23)),NOT(ISBLANK(H23)))),"P","")</f>
        <v/>
      </c>
      <c r="J23" s="40">
        <f>IF(OR(E23="No",ISBLANK(E23)),0,1)</f>
        <v>0</v>
      </c>
    </row>
    <row r="24" spans="1:17" ht="50.1" customHeight="1">
      <c r="A24" s="64" t="s">
        <v>138</v>
      </c>
      <c r="B24" s="69" t="s">
        <v>139</v>
      </c>
      <c r="C24" s="69" t="s">
        <v>140</v>
      </c>
      <c r="D24" s="39">
        <v>1</v>
      </c>
      <c r="E24" s="24"/>
      <c r="F24" s="16"/>
      <c r="G24" s="21" t="str">
        <f>IF(ISBLANK(H24), "Enter Text - provide summary footprint results, and which GHG standard was used", H24)</f>
        <v>Enter Text - provide summary footprint results, and which GHG standard was used</v>
      </c>
      <c r="H24" s="27"/>
      <c r="I24" s="19" t="str">
        <f>IF(OR(E24="No",AND(NOT(ISBLANK(E24)),NOT(ISBLANK(H24)))),"P","")</f>
        <v/>
      </c>
      <c r="J24" s="40">
        <f>IF(ISBLANK(E24),0,VLOOKUP(E24,Lists!G:H,2,FALSE))</f>
        <v>0</v>
      </c>
      <c r="Q24" s="8"/>
    </row>
    <row r="25" spans="1:17" ht="50.1" customHeight="1">
      <c r="A25" s="64" t="s">
        <v>141</v>
      </c>
      <c r="B25" s="235" t="s">
        <v>142</v>
      </c>
      <c r="C25" s="133" t="s">
        <v>143</v>
      </c>
      <c r="D25" s="39">
        <v>1</v>
      </c>
      <c r="E25" s="24"/>
      <c r="F25" s="16"/>
      <c r="G25" s="21" t="str">
        <f>IF(ISBLANK(H25), "Enter Text - please provide details of how refrigerants are managed sustainably", H25)</f>
        <v>Enter Text - please provide details of how refrigerants are managed sustainably</v>
      </c>
      <c r="H25" s="27"/>
      <c r="I25" s="45" t="str">
        <f>IF(OR(E25="No",AND(NOT(ISBLANK(E25)),NOT(ISBLANK(H25)))),"P","")</f>
        <v/>
      </c>
      <c r="J25" s="40">
        <f>IF(OR(E25="No",ISBLANK(E25)),0,1)</f>
        <v>0</v>
      </c>
    </row>
    <row r="26" spans="1:17" ht="23.1" thickBot="1">
      <c r="B26" s="332"/>
      <c r="C26" s="332" t="s">
        <v>144</v>
      </c>
      <c r="E26" s="113"/>
      <c r="F26" s="114"/>
      <c r="G26" s="115"/>
      <c r="H26" s="113"/>
      <c r="I26" s="102"/>
      <c r="J26" s="121">
        <f>SUM(J5:J25)</f>
        <v>0</v>
      </c>
      <c r="K26" s="7" t="s">
        <v>145</v>
      </c>
      <c r="L26" s="7">
        <v>17</v>
      </c>
      <c r="M26" s="116" t="s">
        <v>95</v>
      </c>
    </row>
    <row r="27" spans="1:17" ht="60" thickTop="1">
      <c r="B27" s="332"/>
      <c r="C27" s="332"/>
      <c r="D27" s="332"/>
      <c r="E27" s="332"/>
      <c r="F27" s="332"/>
      <c r="G27" s="332"/>
      <c r="H27" s="332"/>
      <c r="I27" s="100"/>
      <c r="J27" s="10">
        <f>J26/L26</f>
        <v>0</v>
      </c>
    </row>
    <row r="106" spans="23:23">
      <c r="W106" s="5"/>
    </row>
    <row r="107" spans="23:23">
      <c r="W107" s="5"/>
    </row>
  </sheetData>
  <sheetProtection selectLockedCells="1"/>
  <protectedRanges>
    <protectedRange sqref="F23:F25 F16:F21" name="Range1_4_4"/>
    <protectedRange sqref="G21 G23:G25" name="Range1_1_2_2"/>
    <protectedRange sqref="G16:G20" name="Range1_1_3_1"/>
    <protectedRange sqref="E16:E20" name="Range1_2_1_1"/>
    <protectedRange sqref="H16:H20" name="Range1_4_1_2"/>
    <protectedRange sqref="E23:E25" name="Range1_2_2_1"/>
    <protectedRange sqref="H23:H25" name="Range1_4_2_1"/>
    <protectedRange sqref="E21" name="Range1_3_1_1"/>
    <protectedRange sqref="H21" name="Range1_4_3_1"/>
    <protectedRange sqref="H10:H12 E10:F12" name="Range1_2_3"/>
    <protectedRange sqref="G10:G12" name="Range1_1_1_1"/>
    <protectedRange sqref="E13:F14 H13:H14" name="Range1_3_3"/>
    <protectedRange sqref="G13:G14" name="Range1_1_4_1"/>
    <protectedRange sqref="E26" name="Range1_3_2_1"/>
    <protectedRange sqref="H26 F26" name="Range1_4_1_1_1"/>
    <protectedRange sqref="G26" name="Range1_1_2_1_1"/>
  </protectedRanges>
  <mergeCells count="6">
    <mergeCell ref="A22:J22"/>
    <mergeCell ref="B2:C2"/>
    <mergeCell ref="B3:C4"/>
    <mergeCell ref="H3:H4"/>
    <mergeCell ref="F8:H8"/>
    <mergeCell ref="A15:J15"/>
  </mergeCells>
  <conditionalFormatting sqref="F16:F19 E21:F21 E10:F14">
    <cfRule type="containsText" dxfId="42" priority="25" operator="containsText" text="no">
      <formula>NOT(ISERROR(SEARCH("no",E10)))</formula>
    </cfRule>
    <cfRule type="containsText" dxfId="41" priority="26" operator="containsText" text="yes">
      <formula>NOT(ISERROR(SEARCH("yes",E10)))</formula>
    </cfRule>
  </conditionalFormatting>
  <conditionalFormatting sqref="F21">
    <cfRule type="containsText" dxfId="40" priority="21" operator="containsText" text="no">
      <formula>NOT(ISERROR(SEARCH("no",F21)))</formula>
    </cfRule>
    <cfRule type="containsText" dxfId="39" priority="22" operator="containsText" text="yes">
      <formula>NOT(ISERROR(SEARCH("yes",F21)))</formula>
    </cfRule>
  </conditionalFormatting>
  <conditionalFormatting sqref="F23:F25">
    <cfRule type="containsText" dxfId="38" priority="23" operator="containsText" text="no">
      <formula>NOT(ISERROR(SEARCH("no",F23)))</formula>
    </cfRule>
    <cfRule type="containsText" dxfId="37" priority="24" operator="containsText" text="yes">
      <formula>NOT(ISERROR(SEARCH("yes",F23)))</formula>
    </cfRule>
  </conditionalFormatting>
  <conditionalFormatting sqref="F20:F21">
    <cfRule type="containsText" dxfId="36" priority="19" operator="containsText" text="no">
      <formula>NOT(ISERROR(SEARCH("no",F20)))</formula>
    </cfRule>
    <cfRule type="containsText" dxfId="35" priority="20" operator="containsText" text="yes">
      <formula>NOT(ISERROR(SEARCH("yes",F20)))</formula>
    </cfRule>
  </conditionalFormatting>
  <conditionalFormatting sqref="E16:E19">
    <cfRule type="containsText" dxfId="34" priority="17" operator="containsText" text="yes">
      <formula>NOT(ISERROR(SEARCH("yes",E16)))</formula>
    </cfRule>
    <cfRule type="containsText" dxfId="33" priority="18" operator="containsText" text="no">
      <formula>NOT(ISERROR(SEARCH("no",E16)))</formula>
    </cfRule>
  </conditionalFormatting>
  <conditionalFormatting sqref="E20:E21">
    <cfRule type="containsText" dxfId="32" priority="15" operator="containsText" text="yes">
      <formula>NOT(ISERROR(SEARCH("yes",E20)))</formula>
    </cfRule>
    <cfRule type="containsText" dxfId="31" priority="16" operator="containsText" text="no">
      <formula>NOT(ISERROR(SEARCH("no",E20)))</formula>
    </cfRule>
  </conditionalFormatting>
  <conditionalFormatting sqref="E23:E25">
    <cfRule type="containsText" dxfId="30" priority="13" operator="containsText" text="yes">
      <formula>NOT(ISERROR(SEARCH("yes",E23)))</formula>
    </cfRule>
    <cfRule type="containsText" dxfId="29" priority="14" operator="containsText" text="no">
      <formula>NOT(ISERROR(SEARCH("no",E23)))</formula>
    </cfRule>
  </conditionalFormatting>
  <conditionalFormatting sqref="E21">
    <cfRule type="containsText" dxfId="28" priority="11" operator="containsText" text="yes">
      <formula>NOT(ISERROR(SEARCH("yes",E21)))</formula>
    </cfRule>
    <cfRule type="containsText" dxfId="27" priority="12" operator="containsText" text="no">
      <formula>NOT(ISERROR(SEARCH("no",E21)))</formula>
    </cfRule>
  </conditionalFormatting>
  <conditionalFormatting sqref="E21">
    <cfRule type="containsText" dxfId="26" priority="9" operator="containsText" text="no">
      <formula>NOT(ISERROR(SEARCH("no",E21)))</formula>
    </cfRule>
    <cfRule type="containsText" dxfId="25" priority="10" operator="containsText" text="yes">
      <formula>NOT(ISERROR(SEARCH("yes",E21)))</formula>
    </cfRule>
  </conditionalFormatting>
  <conditionalFormatting sqref="F26">
    <cfRule type="containsText" dxfId="24" priority="7" operator="containsText" text="no">
      <formula>NOT(ISERROR(SEARCH("no",F26)))</formula>
    </cfRule>
    <cfRule type="containsText" dxfId="23" priority="8" operator="containsText" text="yes">
      <formula>NOT(ISERROR(SEARCH("yes",F26)))</formula>
    </cfRule>
  </conditionalFormatting>
  <conditionalFormatting sqref="E26">
    <cfRule type="containsText" dxfId="22" priority="5" operator="containsText" text="no">
      <formula>NOT(ISERROR(SEARCH("no",E26)))</formula>
    </cfRule>
    <cfRule type="containsText" dxfId="21" priority="6" operator="containsText" text="yes">
      <formula>NOT(ISERROR(SEARCH("yes",E26)))</formula>
    </cfRule>
  </conditionalFormatting>
  <conditionalFormatting sqref="J27">
    <cfRule type="cellIs" dxfId="20" priority="1" operator="lessThan">
      <formula>0.5</formula>
    </cfRule>
    <cfRule type="cellIs" dxfId="19" priority="2" operator="between">
      <formula>0.5</formula>
      <formula>0.69</formula>
    </cfRule>
    <cfRule type="cellIs" dxfId="18" priority="3" operator="between">
      <formula>0.7</formula>
      <formula>0.84</formula>
    </cfRule>
    <cfRule type="cellIs" dxfId="17" priority="4" operator="greaterThan">
      <formula>0.84</formula>
    </cfRule>
  </conditionalFormatting>
  <dataValidations count="1">
    <dataValidation allowBlank="1" showErrorMessage="1" sqref="F23:F26 F10:F14 F16:F21" xr:uid="{00000000-0002-0000-0400-000000000000}"/>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7" operator="equal" id="{9ED836F8-6404-8B4E-8AAF-9F1241339E44}">
            <xm:f>'https://onedrive.coca-cola.com/Volumes/GoogleDrive/My Drive/Accounts/Innocent/INN003/Hero Programme/Returned Checklists/C:/Volumes/GoogleDrive/My Drive/Accounts/Innocent/INN001/Hero programme/3Keel docs/[hero supplier checklist - PRODUCTION_3Keel_v20.xlsx]Lists'!#REF!</xm:f>
            <x14:dxf>
              <border>
                <left/>
                <right/>
                <top/>
                <bottom/>
                <vertical/>
                <horizontal/>
              </border>
            </x14:dxf>
          </x14:cfRule>
          <x14:cfRule type="cellIs" priority="28" operator="equal" id="{F67A5DA6-71EA-C047-B0F1-E05C3878F3CB}">
            <xm:f>'https://onedrive.coca-cola.com/Volumes/GoogleDrive/My Drive/Accounts/Innocent/INN003/Hero Programme/Returned Checklists/C:/Volumes/GoogleDrive/My Drive/Accounts/Innocent/INN001/Hero programme/3Keel docs/[hero supplier checklist - PRODUCTION_3Keel_v20.xlsx]Lists'!#REF!</xm:f>
            <x14:dxf>
              <fill>
                <patternFill>
                  <bgColor theme="9" tint="0.79998168889431442"/>
                </patternFill>
              </fill>
              <border>
                <left/>
                <right/>
                <top/>
                <bottom/>
                <vertical/>
                <horizontal/>
              </border>
            </x14:dxf>
          </x14:cfRule>
          <x14:cfRule type="cellIs" priority="29" operator="equal" id="{A5D3D7CD-E02F-7047-94BE-94266368D6F7}">
            <xm:f>'https://onedrive.coca-cola.com/Volumes/GoogleDrive/My Drive/Accounts/Innocent/INN003/Hero Programme/Returned Checklists/C:/Volumes/GoogleDrive/My Drive/Accounts/Innocent/INN001/Hero programme/3Keel docs/[hero supplier checklist - PRODUCTION_3Keel_v20.xlsx]Lists'!#REF!</xm:f>
            <x14:dxf>
              <fill>
                <patternFill>
                  <bgColor theme="9" tint="0.59996337778862885"/>
                </patternFill>
              </fill>
              <border>
                <left/>
                <right/>
                <top/>
                <bottom/>
                <vertical/>
                <horizontal/>
              </border>
            </x14:dxf>
          </x14:cfRule>
          <x14:cfRule type="cellIs" priority="30" operator="equal" id="{257D4AB5-F050-9E4F-B519-49E63B68531B}">
            <xm:f>'https://onedrive.coca-cola.com/Volumes/GoogleDrive/My Drive/Accounts/Innocent/INN003/Hero Programme/Returned Checklists/C:/Volumes/GoogleDrive/My Drive/Accounts/Innocent/INN001/Hero programme/3Keel docs/[hero supplier checklist - PRODUCTION_3Keel_v20.xlsx]Lists'!#REF!</xm:f>
            <x14:dxf>
              <fill>
                <patternFill>
                  <bgColor theme="9" tint="0.39994506668294322"/>
                </patternFill>
              </fill>
              <border>
                <left/>
                <right/>
                <top/>
                <bottom/>
                <vertical/>
                <horizontal/>
              </border>
            </x14:dxf>
          </x14:cfRule>
          <xm:sqref>H3:H4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1000000}">
          <x14:formula1>
            <xm:f>Lists!$G$60:$G$63</xm:f>
          </x14:formula1>
          <xm:sqref>E24</xm:sqref>
        </x14:dataValidation>
        <x14:dataValidation type="list" allowBlank="1" showInputMessage="1" showErrorMessage="1" xr:uid="{00000000-0002-0000-0400-000002000000}">
          <x14:formula1>
            <xm:f>Lists!$G$29:$G$32</xm:f>
          </x14:formula1>
          <xm:sqref>E21</xm:sqref>
        </x14:dataValidation>
        <x14:dataValidation type="list" allowBlank="1" showInputMessage="1" showErrorMessage="1" xr:uid="{00000000-0002-0000-0400-000003000000}">
          <x14:formula1>
            <xm:f>Lists!$G$48:$G$53</xm:f>
          </x14:formula1>
          <xm:sqref>E19</xm:sqref>
        </x14:dataValidation>
        <x14:dataValidation type="list" allowBlank="1" showInputMessage="1" showErrorMessage="1" xr:uid="{00000000-0002-0000-0400-000004000000}">
          <x14:formula1>
            <xm:f>Lists!$A$1:$A$3</xm:f>
          </x14:formula1>
          <xm:sqref>E25 E14 E10:E12 E16:E18 E20 E23</xm:sqref>
        </x14:dataValidation>
        <x14:dataValidation type="list" allowBlank="1" showInputMessage="1" showErrorMessage="1" xr:uid="{00000000-0002-0000-0400-000005000000}">
          <x14:formula1>
            <xm:f>Lists!$G$14:$G$19</xm:f>
          </x14:formula1>
          <xm:sqref>E13</xm:sqref>
        </x14:dataValidation>
        <x14:dataValidation type="list" allowBlank="1" showInputMessage="1" showErrorMessage="1" xr:uid="{00000000-0002-0000-0400-000006000000}">
          <x14:formula1>
            <xm:f>'https://onedrive.coca-cola.com/Volumes/GoogleDrive/My Drive/Innocent/Hero Checklists/Logistics/Returned Checklists/Reviewed/C:/Users/simonmiller/Desktop/temp files/innocent/C:/Users/simonmiller/.Trash/logistics 08-47-33-747/[hero supplier checklist - Martin_responses.xlsx]Lists'!#REF!</xm:f>
          </x14:formula1>
          <xm:sqref>E26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15"/>
  <sheetViews>
    <sheetView topLeftCell="A5" zoomScale="75" zoomScaleNormal="75" workbookViewId="0">
      <selection activeCell="J25" sqref="J25"/>
    </sheetView>
  </sheetViews>
  <sheetFormatPr defaultColWidth="11.42578125" defaultRowHeight="39.950000000000003" customHeight="1"/>
  <cols>
    <col min="1" max="1" width="5.28515625" style="221" customWidth="1"/>
    <col min="2" max="2" width="33.140625" style="1" customWidth="1"/>
    <col min="3" max="3" width="39.140625" style="1" customWidth="1"/>
    <col min="4" max="4" width="17.7109375" style="1" customWidth="1"/>
    <col min="5" max="5" width="15.85546875" style="1" customWidth="1"/>
    <col min="6" max="6" width="23.7109375" style="1" customWidth="1"/>
    <col min="7" max="9" width="11.42578125" style="1"/>
    <col min="10" max="10" width="5.85546875" style="1" customWidth="1"/>
    <col min="11" max="11" width="6.140625" customWidth="1"/>
    <col min="12" max="12" width="40.85546875" bestFit="1" customWidth="1"/>
    <col min="13" max="13" width="12.28515625" bestFit="1" customWidth="1"/>
    <col min="16" max="16" width="17.85546875" style="1" customWidth="1"/>
    <col min="17" max="29" width="11.42578125" style="1"/>
  </cols>
  <sheetData>
    <row r="1" spans="1:29" ht="6" hidden="1" customHeight="1">
      <c r="K1" s="1"/>
      <c r="L1" s="1"/>
      <c r="M1" s="1"/>
      <c r="N1" s="1"/>
      <c r="O1" s="1"/>
    </row>
    <row r="2" spans="1:29" ht="6" customHeight="1" thickBot="1">
      <c r="K2" s="1"/>
      <c r="L2" s="1"/>
      <c r="M2" s="1"/>
      <c r="N2" s="1"/>
      <c r="O2" s="1"/>
    </row>
    <row r="3" spans="1:29" ht="39.950000000000003" hidden="1" customHeight="1">
      <c r="E3" s="158"/>
      <c r="F3" s="158"/>
      <c r="K3" s="1"/>
      <c r="L3" s="1"/>
      <c r="M3" s="1"/>
      <c r="N3" s="1"/>
      <c r="O3" s="1"/>
    </row>
    <row r="4" spans="1:29" ht="57.95" customHeight="1" thickBot="1">
      <c r="B4" s="313" t="s">
        <v>146</v>
      </c>
      <c r="C4" s="314"/>
      <c r="D4" s="314"/>
      <c r="E4" s="315"/>
      <c r="F4" s="158"/>
      <c r="K4" s="1"/>
      <c r="L4" s="1"/>
      <c r="M4" s="1"/>
      <c r="N4" s="1"/>
      <c r="O4" s="1"/>
    </row>
    <row r="5" spans="1:29" ht="50.1" customHeight="1" thickBot="1">
      <c r="B5" s="316" t="s">
        <v>147</v>
      </c>
      <c r="C5" s="317"/>
      <c r="D5" s="317"/>
      <c r="E5" s="318"/>
      <c r="F5" s="158"/>
      <c r="K5" s="1"/>
      <c r="L5" s="1"/>
      <c r="M5" s="1"/>
      <c r="N5" s="1"/>
      <c r="O5" s="1"/>
    </row>
    <row r="6" spans="1:29" ht="21.95" customHeight="1" thickBot="1">
      <c r="F6" s="159"/>
      <c r="K6" s="1"/>
      <c r="L6" s="1"/>
      <c r="M6" s="1"/>
      <c r="N6" s="1"/>
      <c r="O6" s="1"/>
    </row>
    <row r="7" spans="1:29" ht="53.1" customHeight="1" thickBot="1">
      <c r="B7" s="290" t="s">
        <v>148</v>
      </c>
      <c r="C7" s="291"/>
      <c r="D7" s="291"/>
      <c r="E7" s="291"/>
      <c r="F7" s="291"/>
      <c r="G7" s="291"/>
      <c r="H7" s="291"/>
      <c r="I7" s="292"/>
      <c r="K7" s="322" t="s">
        <v>149</v>
      </c>
      <c r="L7" s="323"/>
      <c r="M7" s="323"/>
      <c r="N7" s="323"/>
      <c r="O7" s="324"/>
    </row>
    <row r="8" spans="1:29" ht="39.950000000000003" customHeight="1" thickBot="1">
      <c r="B8" s="325"/>
      <c r="C8" s="326"/>
      <c r="D8" s="326"/>
      <c r="E8" s="326"/>
      <c r="F8" s="326"/>
      <c r="G8" s="326"/>
      <c r="H8" s="326"/>
      <c r="I8" s="327"/>
      <c r="K8" s="325"/>
      <c r="L8" s="326"/>
      <c r="M8" s="326"/>
      <c r="N8" s="326"/>
      <c r="O8" s="327"/>
    </row>
    <row r="9" spans="1:29" s="1" customFormat="1" ht="21" customHeight="1">
      <c r="A9" s="221"/>
      <c r="B9" s="160"/>
      <c r="C9" s="160"/>
      <c r="D9" s="160"/>
      <c r="E9" s="160"/>
      <c r="F9" s="160"/>
      <c r="G9" s="160"/>
      <c r="H9" s="160"/>
      <c r="I9" s="160"/>
      <c r="K9" s="160"/>
      <c r="L9" s="160"/>
      <c r="M9" s="160"/>
      <c r="N9" s="160"/>
      <c r="O9" s="160"/>
    </row>
    <row r="10" spans="1:29" s="1" customFormat="1" ht="21" customHeight="1">
      <c r="A10" s="221"/>
      <c r="B10" s="161"/>
      <c r="C10" s="162"/>
      <c r="D10" s="162"/>
      <c r="E10" s="162"/>
      <c r="F10" s="162"/>
      <c r="G10" s="162"/>
      <c r="H10" s="162"/>
      <c r="I10" s="163"/>
      <c r="K10" s="160"/>
      <c r="L10" s="160"/>
      <c r="M10" s="160"/>
      <c r="N10" s="160"/>
      <c r="O10" s="160"/>
    </row>
    <row r="11" spans="1:29" ht="39.950000000000003" customHeight="1">
      <c r="B11" s="164"/>
      <c r="C11" s="165">
        <f>F30</f>
        <v>0</v>
      </c>
      <c r="D11" s="166" t="s">
        <v>150</v>
      </c>
      <c r="F11" s="167"/>
      <c r="I11" s="168"/>
      <c r="K11" s="1"/>
      <c r="L11" s="1"/>
      <c r="M11" s="328" t="s">
        <v>151</v>
      </c>
      <c r="N11" s="329"/>
      <c r="O11" s="330"/>
      <c r="AC11"/>
    </row>
    <row r="12" spans="1:29" ht="39.950000000000003" customHeight="1" thickBot="1">
      <c r="B12" s="164"/>
      <c r="C12" s="169">
        <f>IF(F30&lt;50%,0,IF(AND(F30&gt;=dude_c1,F30&lt;=dude_c2),1,IF(AND(F30&gt;=dude_c3,F30&lt;=dude_c4),2,IF(AND(F30&gt;dude_c4,F30&lt;=100%),3,"Error"))))</f>
        <v>0</v>
      </c>
      <c r="D12" s="170" t="s">
        <v>152</v>
      </c>
      <c r="I12" s="168"/>
      <c r="K12" s="171"/>
      <c r="L12" s="171"/>
      <c r="M12" s="172" t="s">
        <v>153</v>
      </c>
      <c r="N12" s="173" t="s">
        <v>154</v>
      </c>
      <c r="O12" s="174" t="s">
        <v>155</v>
      </c>
      <c r="AC12"/>
    </row>
    <row r="13" spans="1:29" ht="39.950000000000003" customHeight="1" thickBot="1">
      <c r="B13" s="175"/>
      <c r="C13" s="251">
        <f>IF(C12="error","Check your weighted scores",0)</f>
        <v>0</v>
      </c>
      <c r="D13" s="176"/>
      <c r="E13" s="176"/>
      <c r="F13" s="176"/>
      <c r="G13" s="176"/>
      <c r="H13" s="176"/>
      <c r="I13" s="177"/>
      <c r="K13" s="178" t="s">
        <v>156</v>
      </c>
      <c r="L13" s="179"/>
      <c r="M13" s="180">
        <v>8</v>
      </c>
      <c r="N13" s="181">
        <f>'Sustainability management'!J16</f>
        <v>0</v>
      </c>
      <c r="O13" s="226">
        <f>N13/M13</f>
        <v>0</v>
      </c>
      <c r="AC13"/>
    </row>
    <row r="14" spans="1:29" ht="39.950000000000003" customHeight="1">
      <c r="B14" s="182"/>
      <c r="C14" s="182"/>
      <c r="D14" s="182"/>
      <c r="E14" s="182"/>
      <c r="F14" s="182"/>
      <c r="G14" s="182"/>
      <c r="H14" s="182"/>
      <c r="I14" s="182"/>
      <c r="K14" s="183"/>
      <c r="L14" s="184" t="s">
        <v>21</v>
      </c>
      <c r="M14" s="185">
        <v>2</v>
      </c>
      <c r="N14" s="186">
        <f>SUM('Sustainability management'!J9:J10)</f>
        <v>0</v>
      </c>
      <c r="O14" s="187">
        <f t="shared" ref="O14:O24" si="0">N14/M14</f>
        <v>0</v>
      </c>
      <c r="AC14"/>
    </row>
    <row r="15" spans="1:29" ht="39.950000000000003" customHeight="1" thickBot="1">
      <c r="K15" s="183"/>
      <c r="L15" s="184" t="s">
        <v>28</v>
      </c>
      <c r="M15" s="185">
        <v>6</v>
      </c>
      <c r="N15" s="186">
        <f>SUM('Sustainability management'!J12:J15)</f>
        <v>0</v>
      </c>
      <c r="O15" s="188">
        <f t="shared" si="0"/>
        <v>0</v>
      </c>
      <c r="AC15"/>
    </row>
    <row r="16" spans="1:29" ht="39.950000000000003" customHeight="1" thickBot="1">
      <c r="K16" s="189" t="s">
        <v>46</v>
      </c>
      <c r="L16" s="190"/>
      <c r="M16" s="191">
        <v>18</v>
      </c>
      <c r="N16" s="192">
        <f>'Fleet '!J26</f>
        <v>0</v>
      </c>
      <c r="O16" s="193">
        <f t="shared" si="0"/>
        <v>0</v>
      </c>
      <c r="AC16"/>
    </row>
    <row r="17" spans="1:15" ht="39.950000000000003" customHeight="1">
      <c r="K17" s="194"/>
      <c r="L17" s="184" t="s">
        <v>46</v>
      </c>
      <c r="M17" s="185">
        <v>9</v>
      </c>
      <c r="N17" s="186">
        <f>SUM('Fleet '!J8:J13)</f>
        <v>0</v>
      </c>
      <c r="O17" s="195">
        <f t="shared" si="0"/>
        <v>0</v>
      </c>
    </row>
    <row r="18" spans="1:15" ht="39.950000000000003" customHeight="1">
      <c r="K18" s="194"/>
      <c r="L18" s="184" t="s">
        <v>65</v>
      </c>
      <c r="M18" s="185">
        <v>3</v>
      </c>
      <c r="N18" s="186">
        <f>SUM('Fleet '!J15:J17)</f>
        <v>0</v>
      </c>
      <c r="O18" s="196">
        <f t="shared" si="0"/>
        <v>0</v>
      </c>
    </row>
    <row r="19" spans="1:15" ht="39.950000000000003" customHeight="1">
      <c r="K19" s="194"/>
      <c r="L19" s="184" t="s">
        <v>75</v>
      </c>
      <c r="M19" s="185">
        <v>4</v>
      </c>
      <c r="N19" s="186">
        <f>SUM('Fleet '!J19:J22)</f>
        <v>0</v>
      </c>
      <c r="O19" s="196">
        <f t="shared" si="0"/>
        <v>0</v>
      </c>
    </row>
    <row r="20" spans="1:15" ht="39.950000000000003" customHeight="1" thickBot="1">
      <c r="K20" s="194"/>
      <c r="L20" s="184" t="s">
        <v>157</v>
      </c>
      <c r="M20" s="185">
        <v>2</v>
      </c>
      <c r="N20" s="186">
        <f>SUM('Fleet '!J24:J25)</f>
        <v>0</v>
      </c>
      <c r="O20" s="197">
        <f t="shared" ref="O20" si="1">N20/M20</f>
        <v>0</v>
      </c>
    </row>
    <row r="21" spans="1:15" ht="39.950000000000003" customHeight="1" thickBot="1">
      <c r="K21" s="198" t="s">
        <v>158</v>
      </c>
      <c r="L21" s="199"/>
      <c r="M21" s="200">
        <v>17</v>
      </c>
      <c r="N21" s="222">
        <f>Warehouse!J26</f>
        <v>0</v>
      </c>
      <c r="O21" s="193">
        <f t="shared" si="0"/>
        <v>0</v>
      </c>
    </row>
    <row r="22" spans="1:15" ht="39.950000000000003" customHeight="1">
      <c r="K22" s="201"/>
      <c r="L22" s="184" t="s">
        <v>99</v>
      </c>
      <c r="M22" s="185">
        <v>5</v>
      </c>
      <c r="N22" s="223">
        <f>SUM(Warehouse!J10:J14)</f>
        <v>0</v>
      </c>
      <c r="O22" s="195">
        <f t="shared" si="0"/>
        <v>0</v>
      </c>
    </row>
    <row r="23" spans="1:15" ht="39.950000000000003" customHeight="1">
      <c r="E23" s="158"/>
      <c r="F23" s="158"/>
      <c r="K23" s="201"/>
      <c r="L23" s="184" t="s">
        <v>159</v>
      </c>
      <c r="M23" s="185">
        <v>9</v>
      </c>
      <c r="N23" s="223">
        <f>SUM(Warehouse!J16:J21)</f>
        <v>0</v>
      </c>
      <c r="O23" s="196">
        <f t="shared" si="0"/>
        <v>0</v>
      </c>
    </row>
    <row r="24" spans="1:15" ht="39.950000000000003" customHeight="1" thickBot="1">
      <c r="E24" s="158"/>
      <c r="F24" s="158"/>
      <c r="K24" s="201"/>
      <c r="L24" s="184" t="s">
        <v>134</v>
      </c>
      <c r="M24" s="185">
        <v>3</v>
      </c>
      <c r="N24" s="223">
        <f>SUM(Warehouse!J23:J25)</f>
        <v>0</v>
      </c>
      <c r="O24" s="197">
        <f t="shared" si="0"/>
        <v>0</v>
      </c>
    </row>
    <row r="25" spans="1:15" ht="39.950000000000003" customHeight="1" thickBot="1">
      <c r="B25" s="182"/>
      <c r="C25" s="182"/>
      <c r="D25" s="182"/>
      <c r="E25" s="182"/>
      <c r="F25" s="182"/>
      <c r="G25" s="182"/>
      <c r="H25" s="182"/>
      <c r="I25" s="182"/>
      <c r="K25" s="218" t="s">
        <v>160</v>
      </c>
      <c r="L25" s="219"/>
      <c r="M25" s="220">
        <f>SUM(M13+M16+M21)</f>
        <v>43</v>
      </c>
      <c r="N25" s="224">
        <f>SUM(N13+N16+N21)</f>
        <v>0</v>
      </c>
      <c r="O25" s="193">
        <f>N25/M25</f>
        <v>0</v>
      </c>
    </row>
    <row r="26" spans="1:15" ht="39.950000000000003" customHeight="1">
      <c r="C26" s="202"/>
      <c r="D26" s="203" t="s">
        <v>161</v>
      </c>
      <c r="E26" s="203" t="s">
        <v>162</v>
      </c>
      <c r="F26" s="204" t="s">
        <v>163</v>
      </c>
      <c r="K26" s="1"/>
      <c r="L26" s="1"/>
      <c r="M26" s="1"/>
      <c r="N26" s="1"/>
      <c r="O26" s="1"/>
    </row>
    <row r="27" spans="1:15" ht="39.950000000000003" customHeight="1">
      <c r="C27" s="205" t="s">
        <v>156</v>
      </c>
      <c r="D27" s="206">
        <f>O13</f>
        <v>0</v>
      </c>
      <c r="E27" s="207">
        <v>0.2</v>
      </c>
      <c r="F27" s="208">
        <f>D27*E27</f>
        <v>0</v>
      </c>
      <c r="K27" s="1"/>
      <c r="L27" s="1"/>
      <c r="M27" s="1"/>
      <c r="N27" s="1"/>
      <c r="O27" s="1"/>
    </row>
    <row r="28" spans="1:15" ht="39.950000000000003" customHeight="1">
      <c r="C28" s="209" t="s">
        <v>46</v>
      </c>
      <c r="D28" s="210">
        <f>O16</f>
        <v>0</v>
      </c>
      <c r="E28" s="211">
        <v>0.5</v>
      </c>
      <c r="F28" s="212">
        <f>D28*E28</f>
        <v>0</v>
      </c>
      <c r="K28" s="1"/>
      <c r="L28" s="1"/>
      <c r="M28" s="1"/>
      <c r="N28" s="1"/>
      <c r="O28" s="1"/>
    </row>
    <row r="29" spans="1:15" ht="39.950000000000003" customHeight="1">
      <c r="C29" s="213" t="s">
        <v>164</v>
      </c>
      <c r="D29" s="214">
        <f>O21</f>
        <v>0</v>
      </c>
      <c r="E29" s="215">
        <v>0.3</v>
      </c>
      <c r="F29" s="216">
        <f>D29*E29</f>
        <v>0</v>
      </c>
      <c r="K29" s="1"/>
      <c r="L29" s="1"/>
      <c r="M29" s="1"/>
      <c r="N29" s="1"/>
      <c r="O29" s="1"/>
    </row>
    <row r="30" spans="1:15" ht="39.950000000000003" customHeight="1">
      <c r="C30" s="319" t="s">
        <v>160</v>
      </c>
      <c r="D30" s="320"/>
      <c r="E30" s="321"/>
      <c r="F30" s="217">
        <f>SUM(F27:F29)</f>
        <v>0</v>
      </c>
      <c r="K30" s="1"/>
      <c r="L30" s="1"/>
      <c r="M30" s="1"/>
      <c r="N30" s="1"/>
      <c r="O30" s="1"/>
    </row>
    <row r="31" spans="1:15" ht="39.950000000000003" customHeight="1">
      <c r="E31" s="158"/>
      <c r="F31" s="158"/>
      <c r="K31" s="1"/>
      <c r="L31" s="1"/>
      <c r="M31" s="1"/>
      <c r="N31" s="1"/>
      <c r="O31" s="1"/>
    </row>
    <row r="32" spans="1:15" s="1" customFormat="1" ht="39.950000000000003" customHeight="1">
      <c r="A32" s="221"/>
      <c r="E32" s="158"/>
      <c r="F32" s="158"/>
    </row>
    <row r="33" spans="1:12" s="1" customFormat="1" ht="39.950000000000003" customHeight="1">
      <c r="A33" s="221"/>
      <c r="E33" s="158"/>
      <c r="F33" s="158"/>
      <c r="L33" s="225"/>
    </row>
    <row r="34" spans="1:12" s="1" customFormat="1" ht="39.950000000000003" customHeight="1">
      <c r="A34" s="221"/>
      <c r="E34" s="158"/>
      <c r="F34" s="158"/>
      <c r="L34" s="225"/>
    </row>
    <row r="35" spans="1:12" s="1" customFormat="1" ht="39.950000000000003" customHeight="1">
      <c r="A35" s="221"/>
      <c r="E35" s="158"/>
      <c r="F35" s="158"/>
    </row>
    <row r="36" spans="1:12" s="1" customFormat="1" ht="39.950000000000003" customHeight="1">
      <c r="A36" s="221"/>
      <c r="E36" s="158"/>
      <c r="F36" s="158"/>
    </row>
    <row r="37" spans="1:12" s="1" customFormat="1" ht="39.950000000000003" customHeight="1">
      <c r="A37" s="221"/>
      <c r="E37" s="158"/>
      <c r="F37" s="158"/>
    </row>
    <row r="38" spans="1:12" s="1" customFormat="1" ht="39.950000000000003" customHeight="1">
      <c r="A38" s="221"/>
    </row>
    <row r="39" spans="1:12" s="1" customFormat="1" ht="39.950000000000003" customHeight="1">
      <c r="A39" s="221"/>
    </row>
    <row r="40" spans="1:12" s="1" customFormat="1" ht="39.950000000000003" customHeight="1">
      <c r="A40" s="221"/>
    </row>
    <row r="41" spans="1:12" s="1" customFormat="1" ht="39.950000000000003" customHeight="1">
      <c r="A41" s="221"/>
    </row>
    <row r="42" spans="1:12" s="1" customFormat="1" ht="39.950000000000003" customHeight="1">
      <c r="A42" s="221"/>
    </row>
    <row r="43" spans="1:12" s="1" customFormat="1" ht="39.950000000000003" customHeight="1">
      <c r="A43" s="221"/>
    </row>
    <row r="44" spans="1:12" s="1" customFormat="1" ht="39.950000000000003" customHeight="1">
      <c r="A44" s="221"/>
    </row>
    <row r="45" spans="1:12" s="1" customFormat="1" ht="39.950000000000003" customHeight="1">
      <c r="A45" s="221"/>
    </row>
    <row r="46" spans="1:12" s="1" customFormat="1" ht="39.950000000000003" customHeight="1">
      <c r="A46" s="221"/>
    </row>
    <row r="47" spans="1:12" s="1" customFormat="1" ht="39.950000000000003" customHeight="1">
      <c r="A47" s="221"/>
    </row>
    <row r="48" spans="1:12" s="1" customFormat="1" ht="39.950000000000003" customHeight="1">
      <c r="A48" s="221"/>
    </row>
    <row r="49" spans="1:1" s="1" customFormat="1" ht="39.950000000000003" customHeight="1">
      <c r="A49" s="221"/>
    </row>
    <row r="50" spans="1:1" s="1" customFormat="1" ht="39.950000000000003" customHeight="1">
      <c r="A50" s="221"/>
    </row>
    <row r="51" spans="1:1" s="1" customFormat="1" ht="39.950000000000003" customHeight="1">
      <c r="A51" s="221"/>
    </row>
    <row r="52" spans="1:1" s="1" customFormat="1" ht="39.950000000000003" customHeight="1">
      <c r="A52" s="221"/>
    </row>
    <row r="53" spans="1:1" s="1" customFormat="1" ht="39.950000000000003" customHeight="1">
      <c r="A53" s="221"/>
    </row>
    <row r="54" spans="1:1" s="1" customFormat="1" ht="39.950000000000003" customHeight="1">
      <c r="A54" s="221"/>
    </row>
    <row r="55" spans="1:1" s="1" customFormat="1" ht="39.950000000000003" customHeight="1">
      <c r="A55" s="221"/>
    </row>
    <row r="56" spans="1:1" s="1" customFormat="1" ht="39.950000000000003" customHeight="1">
      <c r="A56" s="221"/>
    </row>
    <row r="57" spans="1:1" s="1" customFormat="1" ht="39.950000000000003" customHeight="1">
      <c r="A57" s="221"/>
    </row>
    <row r="58" spans="1:1" s="1" customFormat="1" ht="39.950000000000003" customHeight="1">
      <c r="A58" s="221"/>
    </row>
    <row r="59" spans="1:1" s="1" customFormat="1" ht="39.950000000000003" customHeight="1">
      <c r="A59" s="221"/>
    </row>
    <row r="60" spans="1:1" s="1" customFormat="1" ht="39.950000000000003" customHeight="1">
      <c r="A60" s="221"/>
    </row>
    <row r="61" spans="1:1" s="1" customFormat="1" ht="39.950000000000003" customHeight="1">
      <c r="A61" s="221"/>
    </row>
    <row r="62" spans="1:1" s="1" customFormat="1" ht="39.950000000000003" customHeight="1">
      <c r="A62" s="221"/>
    </row>
    <row r="63" spans="1:1" s="1" customFormat="1" ht="39.950000000000003" customHeight="1">
      <c r="A63" s="221"/>
    </row>
    <row r="64" spans="1:1" s="1" customFormat="1" ht="39.950000000000003" customHeight="1">
      <c r="A64" s="221"/>
    </row>
    <row r="65" spans="1:1" s="1" customFormat="1" ht="39.950000000000003" customHeight="1">
      <c r="A65" s="221"/>
    </row>
    <row r="66" spans="1:1" s="1" customFormat="1" ht="39.950000000000003" customHeight="1">
      <c r="A66" s="221"/>
    </row>
    <row r="67" spans="1:1" s="1" customFormat="1" ht="39.950000000000003" customHeight="1">
      <c r="A67" s="221"/>
    </row>
    <row r="68" spans="1:1" s="1" customFormat="1" ht="39.950000000000003" customHeight="1">
      <c r="A68" s="221"/>
    </row>
    <row r="69" spans="1:1" s="1" customFormat="1" ht="39.950000000000003" customHeight="1">
      <c r="A69" s="221"/>
    </row>
    <row r="70" spans="1:1" s="1" customFormat="1" ht="39.950000000000003" customHeight="1">
      <c r="A70" s="221"/>
    </row>
    <row r="71" spans="1:1" s="1" customFormat="1" ht="39.950000000000003" customHeight="1">
      <c r="A71" s="221"/>
    </row>
    <row r="72" spans="1:1" s="1" customFormat="1" ht="39.950000000000003" customHeight="1">
      <c r="A72" s="221"/>
    </row>
    <row r="73" spans="1:1" s="1" customFormat="1" ht="39.950000000000003" customHeight="1">
      <c r="A73" s="221"/>
    </row>
    <row r="74" spans="1:1" s="1" customFormat="1" ht="39.950000000000003" customHeight="1">
      <c r="A74" s="221"/>
    </row>
    <row r="75" spans="1:1" s="1" customFormat="1" ht="39.950000000000003" customHeight="1">
      <c r="A75" s="221"/>
    </row>
    <row r="76" spans="1:1" s="1" customFormat="1" ht="39.950000000000003" customHeight="1">
      <c r="A76" s="221"/>
    </row>
    <row r="77" spans="1:1" s="1" customFormat="1" ht="39.950000000000003" customHeight="1">
      <c r="A77" s="221"/>
    </row>
    <row r="78" spans="1:1" s="1" customFormat="1" ht="39.950000000000003" customHeight="1">
      <c r="A78" s="221"/>
    </row>
    <row r="79" spans="1:1" s="1" customFormat="1" ht="39.950000000000003" customHeight="1">
      <c r="A79" s="221"/>
    </row>
    <row r="80" spans="1:1" s="1" customFormat="1" ht="39.950000000000003" customHeight="1">
      <c r="A80" s="221"/>
    </row>
    <row r="81" spans="1:1" s="1" customFormat="1" ht="39.950000000000003" customHeight="1">
      <c r="A81" s="221"/>
    </row>
    <row r="82" spans="1:1" s="1" customFormat="1" ht="39.950000000000003" customHeight="1">
      <c r="A82" s="221"/>
    </row>
    <row r="83" spans="1:1" s="1" customFormat="1" ht="39.950000000000003" customHeight="1">
      <c r="A83" s="221"/>
    </row>
    <row r="84" spans="1:1" s="1" customFormat="1" ht="39.950000000000003" customHeight="1">
      <c r="A84" s="221"/>
    </row>
    <row r="85" spans="1:1" s="1" customFormat="1" ht="39.950000000000003" customHeight="1">
      <c r="A85" s="221"/>
    </row>
    <row r="86" spans="1:1" s="1" customFormat="1" ht="39.950000000000003" customHeight="1">
      <c r="A86" s="221"/>
    </row>
    <row r="87" spans="1:1" s="1" customFormat="1" ht="39.950000000000003" customHeight="1">
      <c r="A87" s="221"/>
    </row>
    <row r="88" spans="1:1" s="1" customFormat="1" ht="39.950000000000003" customHeight="1">
      <c r="A88" s="221"/>
    </row>
    <row r="89" spans="1:1" s="1" customFormat="1" ht="39.950000000000003" customHeight="1">
      <c r="A89" s="221"/>
    </row>
    <row r="90" spans="1:1" s="1" customFormat="1" ht="39.950000000000003" customHeight="1">
      <c r="A90" s="221"/>
    </row>
    <row r="91" spans="1:1" s="1" customFormat="1" ht="39.950000000000003" customHeight="1">
      <c r="A91" s="221"/>
    </row>
    <row r="92" spans="1:1" s="1" customFormat="1" ht="39.950000000000003" customHeight="1">
      <c r="A92" s="221"/>
    </row>
    <row r="93" spans="1:1" s="1" customFormat="1" ht="39.950000000000003" customHeight="1">
      <c r="A93" s="221"/>
    </row>
    <row r="94" spans="1:1" s="1" customFormat="1" ht="39.950000000000003" customHeight="1">
      <c r="A94" s="221"/>
    </row>
    <row r="95" spans="1:1" s="1" customFormat="1" ht="39.950000000000003" customHeight="1">
      <c r="A95" s="221"/>
    </row>
    <row r="96" spans="1:1" s="1" customFormat="1" ht="39.950000000000003" customHeight="1">
      <c r="A96" s="221"/>
    </row>
    <row r="97" spans="1:15" s="1" customFormat="1" ht="39.950000000000003" customHeight="1">
      <c r="A97" s="221"/>
    </row>
    <row r="98" spans="1:15" s="1" customFormat="1" ht="39.950000000000003" customHeight="1">
      <c r="A98" s="221"/>
    </row>
    <row r="99" spans="1:15" s="1" customFormat="1" ht="39.950000000000003" customHeight="1">
      <c r="A99" s="221"/>
    </row>
    <row r="100" spans="1:15" ht="39.950000000000003" customHeight="1">
      <c r="K100" s="1"/>
      <c r="L100" s="1"/>
      <c r="M100" s="1"/>
      <c r="N100" s="1"/>
      <c r="O100" s="1"/>
    </row>
    <row r="101" spans="1:15" ht="39.950000000000003" customHeight="1">
      <c r="K101" s="1"/>
      <c r="L101" s="1"/>
      <c r="M101" s="1"/>
      <c r="N101" s="1"/>
      <c r="O101" s="1"/>
    </row>
    <row r="102" spans="1:15" ht="39.950000000000003" customHeight="1">
      <c r="K102" s="1"/>
      <c r="L102" s="1"/>
      <c r="M102" s="1"/>
      <c r="N102" s="1"/>
      <c r="O102" s="1"/>
    </row>
    <row r="103" spans="1:15" ht="39.950000000000003" customHeight="1">
      <c r="K103" s="1"/>
      <c r="L103" s="1"/>
      <c r="M103" s="1"/>
      <c r="N103" s="1"/>
      <c r="O103" s="1"/>
    </row>
    <row r="104" spans="1:15" ht="39.950000000000003" customHeight="1">
      <c r="K104" s="1"/>
      <c r="L104" s="1"/>
      <c r="M104" s="1"/>
      <c r="N104" s="1"/>
      <c r="O104" s="1"/>
    </row>
    <row r="105" spans="1:15" ht="39.950000000000003" customHeight="1">
      <c r="K105" s="1"/>
      <c r="L105" s="1"/>
      <c r="M105" s="1"/>
      <c r="N105" s="1"/>
      <c r="O105" s="1"/>
    </row>
    <row r="106" spans="1:15" ht="39.950000000000003" customHeight="1">
      <c r="K106" s="1"/>
      <c r="L106" s="1"/>
      <c r="M106" s="1"/>
      <c r="N106" s="1"/>
      <c r="O106" s="1"/>
    </row>
    <row r="107" spans="1:15" ht="39.950000000000003" customHeight="1">
      <c r="K107" s="1"/>
      <c r="L107" s="1"/>
      <c r="M107" s="1"/>
      <c r="N107" s="1"/>
      <c r="O107" s="1"/>
    </row>
    <row r="108" spans="1:15" ht="39.950000000000003" customHeight="1">
      <c r="K108" s="1"/>
      <c r="L108" s="1"/>
      <c r="M108" s="1"/>
      <c r="N108" s="1"/>
      <c r="O108" s="1"/>
    </row>
    <row r="109" spans="1:15" ht="39.950000000000003" customHeight="1">
      <c r="K109" s="1"/>
      <c r="L109" s="1"/>
      <c r="M109" s="1"/>
      <c r="N109" s="1"/>
      <c r="O109" s="1"/>
    </row>
    <row r="110" spans="1:15" ht="39.950000000000003" customHeight="1">
      <c r="K110" s="1"/>
      <c r="L110" s="1"/>
      <c r="M110" s="1"/>
      <c r="N110" s="1"/>
      <c r="O110" s="1"/>
    </row>
    <row r="111" spans="1:15" ht="39.950000000000003" customHeight="1">
      <c r="K111" s="1"/>
      <c r="L111" s="1"/>
      <c r="M111" s="1"/>
      <c r="N111" s="1"/>
      <c r="O111" s="1"/>
    </row>
    <row r="112" spans="1:15" ht="39.950000000000003" customHeight="1">
      <c r="K112" s="1"/>
      <c r="L112" s="1"/>
      <c r="M112" s="1"/>
      <c r="N112" s="1"/>
      <c r="O112" s="1"/>
    </row>
    <row r="113" spans="11:15" ht="39.950000000000003" customHeight="1">
      <c r="K113" s="1"/>
      <c r="L113" s="1"/>
      <c r="M113" s="1"/>
      <c r="N113" s="1"/>
      <c r="O113" s="1"/>
    </row>
    <row r="114" spans="11:15" ht="39.950000000000003" customHeight="1">
      <c r="K114" s="1"/>
      <c r="L114" s="1"/>
      <c r="M114" s="1"/>
      <c r="N114" s="1"/>
      <c r="O114" s="1"/>
    </row>
    <row r="115" spans="11:15" ht="39.950000000000003" customHeight="1">
      <c r="K115" s="1"/>
      <c r="L115" s="1"/>
      <c r="M115" s="1"/>
      <c r="N115" s="1"/>
      <c r="O115" s="1"/>
    </row>
  </sheetData>
  <sheetProtection algorithmName="SHA-512" hashValue="3ilgyUBRXBuh5r+IOiX8nbX19d16N07IKC36Y0nq0Mtj5D2VubPPkQbGlU24AmhZ/AbvZ8tJL/6QP1bAz/hz/g==" saltValue="qgsDssqxJ6XARIbjCBFDsA==" spinCount="100000" sheet="1" scenarios="1" selectLockedCells="1" selectUnlockedCells="1"/>
  <mergeCells count="8">
    <mergeCell ref="B4:E4"/>
    <mergeCell ref="B5:E5"/>
    <mergeCell ref="B7:I7"/>
    <mergeCell ref="C30:E30"/>
    <mergeCell ref="K7:O7"/>
    <mergeCell ref="B8:I8"/>
    <mergeCell ref="K8:O8"/>
    <mergeCell ref="M11:O11"/>
  </mergeCells>
  <conditionalFormatting sqref="C11 O21:O25 O13:O19">
    <cfRule type="cellIs" dxfId="12" priority="6" operator="lessThan">
      <formula>0.5</formula>
    </cfRule>
    <cfRule type="cellIs" dxfId="11" priority="7" operator="between">
      <formula>0.5</formula>
      <formula>0.69</formula>
    </cfRule>
    <cfRule type="cellIs" dxfId="10" priority="8" operator="between">
      <formula>0.7</formula>
      <formula>0.84</formula>
    </cfRule>
    <cfRule type="cellIs" dxfId="9" priority="9" operator="greaterThan">
      <formula>0.84</formula>
    </cfRule>
  </conditionalFormatting>
  <conditionalFormatting sqref="F30">
    <cfRule type="cellIs" dxfId="8" priority="10" operator="lessThan">
      <formula>0.5</formula>
    </cfRule>
    <cfRule type="cellIs" dxfId="7" priority="11" operator="between">
      <formula>0.5</formula>
      <formula>0.69</formula>
    </cfRule>
    <cfRule type="cellIs" dxfId="6" priority="12" operator="between">
      <formula>0.7</formula>
      <formula>0.84</formula>
    </cfRule>
    <cfRule type="cellIs" dxfId="5" priority="13" operator="greaterThan">
      <formula>0.84</formula>
    </cfRule>
  </conditionalFormatting>
  <conditionalFormatting sqref="O20">
    <cfRule type="cellIs" dxfId="4" priority="2" operator="lessThan">
      <formula>0.5</formula>
    </cfRule>
    <cfRule type="cellIs" dxfId="3" priority="3" operator="between">
      <formula>0.5</formula>
      <formula>0.69</formula>
    </cfRule>
    <cfRule type="cellIs" dxfId="2" priority="4" operator="between">
      <formula>0.7</formula>
      <formula>0.84</formula>
    </cfRule>
    <cfRule type="cellIs" dxfId="1" priority="5" operator="greaterThan">
      <formula>0.84</formula>
    </cfRule>
  </conditionalFormatting>
  <conditionalFormatting sqref="C13">
    <cfRule type="cellIs" dxfId="0" priority="1" operator="equal">
      <formula>0</formula>
    </cfRule>
  </conditionalFormatting>
  <pageMargins left="0.7" right="0.7"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12"/>
  <sheetViews>
    <sheetView workbookViewId="0">
      <selection activeCell="I18" sqref="I18"/>
    </sheetView>
  </sheetViews>
  <sheetFormatPr defaultColWidth="9.140625" defaultRowHeight="15"/>
  <cols>
    <col min="1" max="1" width="9.140625" style="6"/>
    <col min="2" max="2" width="37" style="6" customWidth="1"/>
    <col min="3" max="6" width="9.140625" style="6"/>
    <col min="7" max="7" width="20.140625" style="6" customWidth="1"/>
    <col min="8" max="8" width="20" style="6" customWidth="1"/>
    <col min="9" max="9" width="47.85546875" style="6" customWidth="1"/>
    <col min="10" max="10" width="20.140625" style="6" customWidth="1"/>
    <col min="11" max="11" width="9.140625" style="6"/>
    <col min="12" max="12" width="38.140625" style="6" customWidth="1"/>
    <col min="13" max="16384" width="9.140625" style="6"/>
  </cols>
  <sheetData>
    <row r="1" spans="1:13" ht="71.25" customHeight="1">
      <c r="A1" s="6" t="s">
        <v>165</v>
      </c>
      <c r="B1" s="6" t="s">
        <v>166</v>
      </c>
      <c r="C1" s="6" t="s">
        <v>167</v>
      </c>
      <c r="D1" s="4" t="s">
        <v>168</v>
      </c>
      <c r="H1" s="6" t="s">
        <v>169</v>
      </c>
      <c r="I1" s="6" t="s">
        <v>170</v>
      </c>
      <c r="L1" s="6" t="s">
        <v>171</v>
      </c>
      <c r="M1" s="6" t="s">
        <v>172</v>
      </c>
    </row>
    <row r="2" spans="1:13" ht="80.099999999999994">
      <c r="A2" s="6" t="s">
        <v>173</v>
      </c>
      <c r="B2" s="6" t="s">
        <v>174</v>
      </c>
      <c r="C2" s="6" t="s">
        <v>175</v>
      </c>
      <c r="D2" s="6" t="s">
        <v>176</v>
      </c>
      <c r="I2" s="6" t="s">
        <v>177</v>
      </c>
      <c r="L2" s="6" t="s">
        <v>178</v>
      </c>
    </row>
    <row r="3" spans="1:13" ht="84" customHeight="1">
      <c r="C3" s="6" t="s">
        <v>179</v>
      </c>
      <c r="D3" s="6" t="s">
        <v>180</v>
      </c>
      <c r="I3" s="6" t="s">
        <v>181</v>
      </c>
      <c r="L3" s="6" t="s">
        <v>182</v>
      </c>
    </row>
    <row r="4" spans="1:13" ht="63.95">
      <c r="C4" s="6" t="s">
        <v>183</v>
      </c>
      <c r="D4" s="6" t="s">
        <v>184</v>
      </c>
      <c r="I4" s="6" t="s">
        <v>185</v>
      </c>
      <c r="L4" s="6" t="s">
        <v>186</v>
      </c>
    </row>
    <row r="5" spans="1:13" ht="63.95">
      <c r="C5" s="6" t="s">
        <v>187</v>
      </c>
      <c r="D5" s="6" t="s">
        <v>188</v>
      </c>
    </row>
    <row r="10" spans="1:13" ht="15.95">
      <c r="I10" s="270" t="s">
        <v>189</v>
      </c>
    </row>
    <row r="11" spans="1:13" ht="15.95">
      <c r="I11" s="6" t="s">
        <v>165</v>
      </c>
    </row>
    <row r="12" spans="1:13" ht="15.95">
      <c r="F12" s="127" t="s">
        <v>190</v>
      </c>
      <c r="G12" s="126"/>
      <c r="I12" s="6" t="s">
        <v>191</v>
      </c>
      <c r="J12" s="6" t="s">
        <v>192</v>
      </c>
    </row>
    <row r="13" spans="1:13" ht="32.1">
      <c r="F13" s="125" t="s">
        <v>193</v>
      </c>
      <c r="G13" s="13" t="s">
        <v>156</v>
      </c>
      <c r="H13" s="126"/>
      <c r="I13" s="6" t="s">
        <v>194</v>
      </c>
      <c r="J13" s="6" t="s">
        <v>195</v>
      </c>
      <c r="K13" s="250">
        <v>0.5</v>
      </c>
    </row>
    <row r="14" spans="1:13" s="13" customFormat="1" ht="15.95">
      <c r="A14" s="13" t="s">
        <v>193</v>
      </c>
      <c r="B14" s="13" t="s">
        <v>156</v>
      </c>
      <c r="G14" s="6" t="s">
        <v>196</v>
      </c>
      <c r="H14" s="6">
        <v>1</v>
      </c>
      <c r="J14" s="13" t="s">
        <v>197</v>
      </c>
      <c r="K14" s="250">
        <v>0.69</v>
      </c>
    </row>
    <row r="15" spans="1:13" ht="15.95">
      <c r="B15" s="6" t="s">
        <v>198</v>
      </c>
      <c r="F15" s="126"/>
      <c r="G15" s="6" t="s">
        <v>199</v>
      </c>
      <c r="H15" s="6">
        <v>1</v>
      </c>
      <c r="J15" s="6" t="s">
        <v>200</v>
      </c>
      <c r="K15" s="250">
        <v>0.7</v>
      </c>
    </row>
    <row r="16" spans="1:13" ht="15.95">
      <c r="B16" s="6" t="s">
        <v>201</v>
      </c>
      <c r="F16" s="126"/>
      <c r="G16" s="6" t="s">
        <v>202</v>
      </c>
      <c r="H16" s="6">
        <v>1</v>
      </c>
      <c r="J16" s="6" t="s">
        <v>203</v>
      </c>
      <c r="K16" s="250">
        <v>0.84</v>
      </c>
    </row>
    <row r="17" spans="2:8" ht="15.95">
      <c r="B17" s="6" t="s">
        <v>191</v>
      </c>
      <c r="F17" s="126"/>
      <c r="G17" s="6" t="s">
        <v>204</v>
      </c>
      <c r="H17" s="6">
        <v>1</v>
      </c>
    </row>
    <row r="18" spans="2:8" ht="15.95">
      <c r="F18" s="126"/>
      <c r="G18" s="6" t="s">
        <v>173</v>
      </c>
      <c r="H18" s="6">
        <v>0</v>
      </c>
    </row>
    <row r="19" spans="2:8" ht="15.95">
      <c r="B19" s="6" t="s">
        <v>205</v>
      </c>
      <c r="C19" s="6">
        <v>2</v>
      </c>
      <c r="F19" s="126"/>
      <c r="H19" s="6">
        <v>0</v>
      </c>
    </row>
    <row r="20" spans="2:8" ht="15.95">
      <c r="B20" s="6" t="s">
        <v>206</v>
      </c>
      <c r="C20" s="6">
        <v>1</v>
      </c>
      <c r="F20" s="126"/>
    </row>
    <row r="21" spans="2:8" ht="15.95">
      <c r="B21" s="6" t="s">
        <v>173</v>
      </c>
      <c r="C21" s="6">
        <v>0</v>
      </c>
      <c r="F21" s="126"/>
      <c r="G21" s="6" t="s">
        <v>205</v>
      </c>
      <c r="H21" s="6">
        <v>4</v>
      </c>
    </row>
    <row r="22" spans="2:8" ht="15.95">
      <c r="F22" s="126"/>
      <c r="G22" s="6" t="s">
        <v>206</v>
      </c>
      <c r="H22" s="6">
        <v>2</v>
      </c>
    </row>
    <row r="23" spans="2:8" ht="15.95">
      <c r="B23" s="6" t="s">
        <v>207</v>
      </c>
      <c r="C23" s="6">
        <v>2</v>
      </c>
      <c r="F23" s="126"/>
      <c r="G23" s="6" t="s">
        <v>173</v>
      </c>
      <c r="H23" s="6">
        <v>0</v>
      </c>
    </row>
    <row r="24" spans="2:8" ht="15.95">
      <c r="B24" s="6" t="s">
        <v>208</v>
      </c>
      <c r="C24" s="6">
        <v>1</v>
      </c>
      <c r="F24" s="126"/>
    </row>
    <row r="25" spans="2:8" ht="15.95">
      <c r="B25" s="6" t="s">
        <v>173</v>
      </c>
      <c r="C25" s="6">
        <v>0</v>
      </c>
      <c r="F25" s="126"/>
      <c r="G25" s="6" t="s">
        <v>209</v>
      </c>
      <c r="H25" s="6">
        <v>1</v>
      </c>
    </row>
    <row r="26" spans="2:8" ht="15.95">
      <c r="F26" s="126"/>
      <c r="G26" s="6" t="s">
        <v>210</v>
      </c>
      <c r="H26" s="6">
        <v>0.5</v>
      </c>
    </row>
    <row r="27" spans="2:8" ht="15.95">
      <c r="B27" s="6" t="s">
        <v>209</v>
      </c>
      <c r="F27" s="126"/>
      <c r="G27" s="6" t="s">
        <v>191</v>
      </c>
      <c r="H27" s="6">
        <v>0</v>
      </c>
    </row>
    <row r="28" spans="2:8" ht="15.95">
      <c r="B28" s="6" t="s">
        <v>210</v>
      </c>
      <c r="F28" s="126"/>
    </row>
    <row r="29" spans="2:8" ht="32.1">
      <c r="B29" s="6" t="s">
        <v>191</v>
      </c>
      <c r="F29" s="126"/>
      <c r="G29" s="6" t="s">
        <v>211</v>
      </c>
      <c r="H29" s="6">
        <v>1</v>
      </c>
    </row>
    <row r="30" spans="2:8" ht="15.95">
      <c r="F30" s="126"/>
      <c r="G30" s="6" t="s">
        <v>212</v>
      </c>
      <c r="H30" s="6">
        <v>0.5</v>
      </c>
    </row>
    <row r="31" spans="2:8" ht="15.95">
      <c r="B31" s="6" t="s">
        <v>211</v>
      </c>
      <c r="F31" s="126"/>
      <c r="G31" s="6" t="s">
        <v>173</v>
      </c>
      <c r="H31" s="6">
        <v>0</v>
      </c>
    </row>
    <row r="32" spans="2:8" ht="15.95">
      <c r="B32" s="6" t="s">
        <v>212</v>
      </c>
      <c r="F32" s="126"/>
    </row>
    <row r="33" spans="1:8" ht="17.100000000000001" customHeight="1">
      <c r="B33" s="6" t="s">
        <v>173</v>
      </c>
      <c r="F33" s="126"/>
      <c r="G33" s="6" t="s">
        <v>213</v>
      </c>
      <c r="H33" s="6">
        <v>1</v>
      </c>
    </row>
    <row r="34" spans="1:8" ht="17.100000000000001" customHeight="1">
      <c r="F34" s="126"/>
      <c r="G34" s="6" t="s">
        <v>214</v>
      </c>
      <c r="H34" s="6">
        <v>1</v>
      </c>
    </row>
    <row r="35" spans="1:8" ht="17.100000000000001" customHeight="1">
      <c r="B35" s="6" t="s">
        <v>213</v>
      </c>
      <c r="F35" s="126"/>
      <c r="G35" s="6" t="s">
        <v>173</v>
      </c>
      <c r="H35" s="6">
        <v>0</v>
      </c>
    </row>
    <row r="36" spans="1:8" ht="15.95">
      <c r="B36" s="6" t="s">
        <v>214</v>
      </c>
      <c r="F36" s="126"/>
    </row>
    <row r="37" spans="1:8" ht="15.95">
      <c r="B37" s="6" t="s">
        <v>173</v>
      </c>
      <c r="F37" s="126" t="s">
        <v>215</v>
      </c>
      <c r="G37" s="6" t="s">
        <v>216</v>
      </c>
    </row>
    <row r="38" spans="1:8">
      <c r="F38" s="126"/>
      <c r="H38" s="6">
        <v>0</v>
      </c>
    </row>
    <row r="39" spans="1:8" ht="32.1">
      <c r="A39" s="6" t="s">
        <v>215</v>
      </c>
      <c r="B39" s="6" t="s">
        <v>216</v>
      </c>
      <c r="F39" s="126"/>
      <c r="G39" s="6" t="s">
        <v>217</v>
      </c>
      <c r="H39" s="6">
        <v>1</v>
      </c>
    </row>
    <row r="40" spans="1:8" ht="32.1">
      <c r="F40" s="126"/>
      <c r="G40" s="6" t="s">
        <v>218</v>
      </c>
      <c r="H40" s="6">
        <v>1</v>
      </c>
    </row>
    <row r="41" spans="1:8" ht="15.95">
      <c r="B41" s="6" t="s">
        <v>217</v>
      </c>
      <c r="F41" s="126"/>
      <c r="G41" s="6" t="s">
        <v>173</v>
      </c>
      <c r="H41" s="6">
        <v>0</v>
      </c>
    </row>
    <row r="42" spans="1:8" ht="15.95">
      <c r="B42" s="6" t="s">
        <v>218</v>
      </c>
      <c r="F42" s="126"/>
    </row>
    <row r="43" spans="1:8" ht="15.95">
      <c r="B43" s="6" t="s">
        <v>173</v>
      </c>
      <c r="F43" s="126"/>
    </row>
    <row r="44" spans="1:8">
      <c r="F44" s="126"/>
    </row>
    <row r="45" spans="1:8">
      <c r="F45" s="126"/>
    </row>
    <row r="46" spans="1:8">
      <c r="F46" s="126"/>
    </row>
    <row r="47" spans="1:8">
      <c r="F47" s="126"/>
    </row>
    <row r="48" spans="1:8" ht="32.1">
      <c r="F48" s="126"/>
      <c r="G48" s="6" t="s">
        <v>219</v>
      </c>
      <c r="H48" s="6">
        <v>4</v>
      </c>
    </row>
    <row r="49" spans="2:8" ht="32.1">
      <c r="F49" s="126"/>
      <c r="G49" s="6" t="s">
        <v>220</v>
      </c>
      <c r="H49" s="6">
        <v>3</v>
      </c>
    </row>
    <row r="50" spans="2:8" ht="32.1">
      <c r="B50" s="6" t="s">
        <v>219</v>
      </c>
      <c r="F50" s="126"/>
      <c r="G50" s="6" t="s">
        <v>221</v>
      </c>
      <c r="H50" s="6">
        <v>3</v>
      </c>
    </row>
    <row r="51" spans="2:8" ht="32.1">
      <c r="B51" s="6" t="s">
        <v>220</v>
      </c>
      <c r="F51" s="126"/>
      <c r="G51" s="6" t="s">
        <v>222</v>
      </c>
      <c r="H51" s="6">
        <v>2</v>
      </c>
    </row>
    <row r="52" spans="2:8" ht="15.95">
      <c r="B52" s="6" t="s">
        <v>221</v>
      </c>
      <c r="F52" s="126"/>
      <c r="G52" s="6" t="s">
        <v>191</v>
      </c>
      <c r="H52" s="6">
        <v>0</v>
      </c>
    </row>
    <row r="53" spans="2:8" ht="15.95">
      <c r="B53" s="6" t="s">
        <v>222</v>
      </c>
      <c r="F53" s="126"/>
    </row>
    <row r="54" spans="2:8" ht="15.95">
      <c r="B54" s="6" t="s">
        <v>191</v>
      </c>
      <c r="F54" s="126"/>
    </row>
    <row r="55" spans="2:8" ht="32.1">
      <c r="F55" s="126"/>
      <c r="G55" s="6" t="s">
        <v>223</v>
      </c>
      <c r="H55" s="6">
        <v>2</v>
      </c>
    </row>
    <row r="56" spans="2:8" ht="32.1">
      <c r="F56" s="126"/>
      <c r="G56" s="6" t="s">
        <v>224</v>
      </c>
      <c r="H56" s="6">
        <v>1</v>
      </c>
    </row>
    <row r="57" spans="2:8" ht="32.1">
      <c r="B57" s="6" t="s">
        <v>223</v>
      </c>
      <c r="F57" s="126"/>
      <c r="G57" s="6" t="s">
        <v>225</v>
      </c>
      <c r="H57" s="6">
        <v>1</v>
      </c>
    </row>
    <row r="58" spans="2:8" ht="15.95">
      <c r="B58" s="6" t="s">
        <v>224</v>
      </c>
      <c r="F58" s="126"/>
      <c r="G58" s="6" t="s">
        <v>191</v>
      </c>
      <c r="H58" s="6">
        <v>0</v>
      </c>
    </row>
    <row r="59" spans="2:8" ht="15.95">
      <c r="B59" s="6" t="s">
        <v>225</v>
      </c>
      <c r="F59" s="126"/>
    </row>
    <row r="60" spans="2:8" ht="32.1">
      <c r="B60" s="6" t="s">
        <v>191</v>
      </c>
      <c r="F60" s="126"/>
      <c r="G60" s="6" t="s">
        <v>226</v>
      </c>
      <c r="H60" s="6">
        <v>1</v>
      </c>
    </row>
    <row r="61" spans="2:8" ht="32.1">
      <c r="F61" s="126"/>
      <c r="G61" s="6" t="s">
        <v>227</v>
      </c>
      <c r="H61" s="6">
        <v>0.5</v>
      </c>
    </row>
    <row r="62" spans="2:8" ht="15.95">
      <c r="B62" s="6" t="s">
        <v>226</v>
      </c>
      <c r="F62" s="126"/>
      <c r="G62" s="6" t="s">
        <v>173</v>
      </c>
      <c r="H62" s="6">
        <v>0</v>
      </c>
    </row>
    <row r="63" spans="2:8" ht="15.95">
      <c r="B63" s="6" t="s">
        <v>227</v>
      </c>
      <c r="F63" s="126"/>
    </row>
    <row r="64" spans="2:8" ht="32.1">
      <c r="B64" s="6" t="s">
        <v>173</v>
      </c>
      <c r="F64" s="126"/>
      <c r="G64" s="6" t="s">
        <v>228</v>
      </c>
      <c r="H64" s="6">
        <v>1</v>
      </c>
    </row>
    <row r="65" spans="2:8" ht="15.95">
      <c r="F65" s="126"/>
      <c r="G65" s="6" t="s">
        <v>229</v>
      </c>
      <c r="H65" s="6">
        <v>0.5</v>
      </c>
    </row>
    <row r="66" spans="2:8" ht="15.95">
      <c r="B66" s="6" t="s">
        <v>228</v>
      </c>
      <c r="F66" s="126"/>
      <c r="G66" s="6" t="s">
        <v>230</v>
      </c>
      <c r="H66" s="6">
        <v>0.5</v>
      </c>
    </row>
    <row r="67" spans="2:8" ht="15.95">
      <c r="B67" s="6" t="s">
        <v>229</v>
      </c>
      <c r="F67" s="126"/>
      <c r="G67" s="6" t="s">
        <v>191</v>
      </c>
      <c r="H67" s="6">
        <v>0</v>
      </c>
    </row>
    <row r="68" spans="2:8" ht="15.95">
      <c r="B68" s="6" t="s">
        <v>230</v>
      </c>
      <c r="F68" s="126"/>
    </row>
    <row r="69" spans="2:8" ht="15.95">
      <c r="B69" s="6" t="s">
        <v>191</v>
      </c>
      <c r="F69" s="126"/>
    </row>
    <row r="70" spans="2:8" ht="32.1">
      <c r="F70" s="126"/>
      <c r="G70" s="6" t="s">
        <v>231</v>
      </c>
      <c r="H70" s="6">
        <v>1</v>
      </c>
    </row>
    <row r="71" spans="2:8" ht="15.95">
      <c r="F71" s="126"/>
      <c r="G71" s="6" t="s">
        <v>232</v>
      </c>
      <c r="H71" s="6">
        <v>0.5</v>
      </c>
    </row>
    <row r="72" spans="2:8" ht="32.1">
      <c r="B72" s="6" t="s">
        <v>231</v>
      </c>
      <c r="F72" s="126"/>
      <c r="G72" s="6" t="s">
        <v>233</v>
      </c>
      <c r="H72" s="6">
        <v>0.5</v>
      </c>
    </row>
    <row r="73" spans="2:8" ht="15.95">
      <c r="B73" s="6" t="s">
        <v>232</v>
      </c>
      <c r="F73" s="126"/>
      <c r="G73" s="6" t="s">
        <v>173</v>
      </c>
      <c r="H73" s="6">
        <v>0</v>
      </c>
    </row>
    <row r="74" spans="2:8" ht="15.95">
      <c r="B74" s="6" t="s">
        <v>233</v>
      </c>
      <c r="F74" s="126"/>
    </row>
    <row r="75" spans="2:8" ht="15.95">
      <c r="B75" s="6" t="s">
        <v>173</v>
      </c>
      <c r="F75" s="126"/>
      <c r="G75" s="6" t="s">
        <v>234</v>
      </c>
      <c r="H75" s="6">
        <v>4</v>
      </c>
    </row>
    <row r="76" spans="2:8" ht="32.1">
      <c r="F76" s="126"/>
      <c r="G76" s="6" t="s">
        <v>235</v>
      </c>
      <c r="H76" s="6">
        <v>2</v>
      </c>
    </row>
    <row r="77" spans="2:8" ht="15.95">
      <c r="B77" s="6" t="s">
        <v>234</v>
      </c>
      <c r="F77" s="126"/>
      <c r="G77" s="6" t="s">
        <v>173</v>
      </c>
      <c r="H77" s="6">
        <v>0</v>
      </c>
    </row>
    <row r="78" spans="2:8" ht="15.95">
      <c r="B78" s="6" t="s">
        <v>235</v>
      </c>
      <c r="F78" s="126"/>
    </row>
    <row r="79" spans="2:8" ht="15.95">
      <c r="B79" s="6" t="s">
        <v>173</v>
      </c>
      <c r="F79" s="126"/>
    </row>
    <row r="80" spans="2:8" ht="15.95">
      <c r="F80" s="126" t="s">
        <v>215</v>
      </c>
      <c r="G80" s="6" t="s">
        <v>236</v>
      </c>
    </row>
    <row r="81" spans="1:8">
      <c r="F81" s="126"/>
    </row>
    <row r="82" spans="1:8" ht="15.95">
      <c r="A82" s="6" t="s">
        <v>215</v>
      </c>
      <c r="B82" s="6" t="s">
        <v>46</v>
      </c>
      <c r="F82" s="126"/>
      <c r="G82" s="6" t="s">
        <v>237</v>
      </c>
      <c r="H82" s="6">
        <v>1</v>
      </c>
    </row>
    <row r="83" spans="1:8" ht="15.95">
      <c r="F83" s="126"/>
      <c r="G83" s="6" t="s">
        <v>238</v>
      </c>
      <c r="H83" s="6">
        <v>1</v>
      </c>
    </row>
    <row r="84" spans="1:8" ht="15.95">
      <c r="B84" s="6" t="s">
        <v>239</v>
      </c>
      <c r="C84" s="6">
        <v>2</v>
      </c>
      <c r="F84" s="126"/>
      <c r="G84" s="6" t="s">
        <v>173</v>
      </c>
      <c r="H84" s="6">
        <v>0</v>
      </c>
    </row>
    <row r="85" spans="1:8" ht="15.95">
      <c r="B85" s="6" t="s">
        <v>240</v>
      </c>
      <c r="C85" s="6">
        <v>1</v>
      </c>
      <c r="F85" s="126"/>
    </row>
    <row r="86" spans="1:8" ht="15.95">
      <c r="B86" s="6" t="s">
        <v>241</v>
      </c>
      <c r="C86" s="6">
        <v>0.5</v>
      </c>
      <c r="F86" s="126"/>
    </row>
    <row r="87" spans="1:8" ht="15.95">
      <c r="B87" s="6" t="s">
        <v>173</v>
      </c>
      <c r="C87" s="6">
        <v>0</v>
      </c>
      <c r="F87" s="126"/>
      <c r="G87" s="6" t="s">
        <v>165</v>
      </c>
      <c r="H87" s="6">
        <v>1</v>
      </c>
    </row>
    <row r="88" spans="1:8" ht="15.95">
      <c r="F88" s="126"/>
      <c r="G88" s="6" t="s">
        <v>242</v>
      </c>
      <c r="H88" s="6">
        <v>1</v>
      </c>
    </row>
    <row r="89" spans="1:8" ht="15.95">
      <c r="B89" s="6" t="s">
        <v>243</v>
      </c>
      <c r="C89" s="6">
        <v>3</v>
      </c>
      <c r="F89" s="126"/>
      <c r="G89" s="6" t="s">
        <v>244</v>
      </c>
      <c r="H89" s="6">
        <v>0</v>
      </c>
    </row>
    <row r="90" spans="1:8" ht="15.95">
      <c r="B90" s="6" t="s">
        <v>245</v>
      </c>
      <c r="C90" s="6">
        <v>1</v>
      </c>
      <c r="F90" s="126"/>
      <c r="G90" s="6" t="s">
        <v>173</v>
      </c>
      <c r="H90" s="6">
        <v>0</v>
      </c>
    </row>
    <row r="91" spans="1:8" ht="15.95">
      <c r="B91" s="6" t="s">
        <v>173</v>
      </c>
      <c r="C91" s="6">
        <v>0</v>
      </c>
      <c r="F91" s="126"/>
    </row>
    <row r="92" spans="1:8">
      <c r="F92" s="126"/>
    </row>
    <row r="93" spans="1:8" ht="15.95">
      <c r="F93" s="126" t="s">
        <v>215</v>
      </c>
      <c r="G93" s="6" t="s">
        <v>246</v>
      </c>
    </row>
    <row r="94" spans="1:8" ht="15.95">
      <c r="B94" s="6" t="s">
        <v>165</v>
      </c>
      <c r="F94" s="126"/>
    </row>
    <row r="95" spans="1:8" ht="32.1">
      <c r="B95" s="6" t="s">
        <v>242</v>
      </c>
      <c r="F95" s="126"/>
      <c r="G95" s="6" t="s">
        <v>247</v>
      </c>
      <c r="H95" s="6">
        <v>1</v>
      </c>
    </row>
    <row r="96" spans="1:8" ht="32.1">
      <c r="B96" s="6" t="s">
        <v>244</v>
      </c>
      <c r="F96" s="126"/>
      <c r="G96" s="6" t="s">
        <v>248</v>
      </c>
      <c r="H96" s="6">
        <v>1</v>
      </c>
    </row>
    <row r="97" spans="1:8" ht="15.95">
      <c r="B97" s="6" t="s">
        <v>173</v>
      </c>
      <c r="F97" s="126"/>
      <c r="G97" s="6" t="s">
        <v>173</v>
      </c>
      <c r="H97" s="6">
        <v>0</v>
      </c>
    </row>
    <row r="98" spans="1:8">
      <c r="F98" s="126"/>
    </row>
    <row r="99" spans="1:8" ht="15.95">
      <c r="B99" s="6" t="s">
        <v>249</v>
      </c>
      <c r="C99" s="6">
        <v>2</v>
      </c>
      <c r="F99" s="126"/>
      <c r="G99" s="6" t="s">
        <v>165</v>
      </c>
      <c r="H99" s="6">
        <v>1</v>
      </c>
    </row>
    <row r="100" spans="1:8" ht="15.95">
      <c r="B100" s="6" t="s">
        <v>250</v>
      </c>
      <c r="C100" s="6">
        <v>1</v>
      </c>
      <c r="F100" s="126"/>
      <c r="G100" s="6" t="s">
        <v>251</v>
      </c>
      <c r="H100" s="6">
        <v>1</v>
      </c>
    </row>
    <row r="101" spans="1:8" ht="15.95">
      <c r="B101" s="6" t="s">
        <v>252</v>
      </c>
      <c r="C101" s="6">
        <v>0</v>
      </c>
      <c r="F101" s="126"/>
      <c r="G101" s="6" t="s">
        <v>173</v>
      </c>
      <c r="H101" s="6">
        <v>0</v>
      </c>
    </row>
    <row r="102" spans="1:8">
      <c r="F102" s="126"/>
    </row>
    <row r="103" spans="1:8">
      <c r="F103" s="126"/>
    </row>
    <row r="104" spans="1:8" ht="32.1">
      <c r="A104" s="6" t="s">
        <v>215</v>
      </c>
      <c r="B104" s="6" t="s">
        <v>246</v>
      </c>
      <c r="F104" s="126"/>
      <c r="G104" s="6" t="s">
        <v>253</v>
      </c>
      <c r="H104" s="6">
        <v>0.5</v>
      </c>
    </row>
    <row r="105" spans="1:8" ht="32.1">
      <c r="F105" s="126"/>
      <c r="G105" s="6" t="s">
        <v>254</v>
      </c>
      <c r="H105" s="6">
        <v>0.5</v>
      </c>
    </row>
    <row r="106" spans="1:8" ht="15.95">
      <c r="F106" s="126"/>
      <c r="G106" s="6" t="s">
        <v>255</v>
      </c>
      <c r="H106" s="6">
        <v>1</v>
      </c>
    </row>
    <row r="107" spans="1:8" ht="15.95">
      <c r="F107" s="126"/>
      <c r="G107" s="6" t="s">
        <v>194</v>
      </c>
      <c r="H107" s="6">
        <v>1</v>
      </c>
    </row>
    <row r="108" spans="1:8" ht="15.95">
      <c r="F108" s="126"/>
      <c r="G108" s="6" t="s">
        <v>173</v>
      </c>
      <c r="H108" s="6">
        <v>0</v>
      </c>
    </row>
    <row r="109" spans="1:8">
      <c r="F109" s="126"/>
    </row>
    <row r="110" spans="1:8" ht="15.95">
      <c r="F110" s="126"/>
      <c r="G110" s="6" t="s">
        <v>165</v>
      </c>
      <c r="H110" s="6">
        <v>1</v>
      </c>
    </row>
    <row r="111" spans="1:8" ht="15.95">
      <c r="F111" s="126"/>
      <c r="G111" s="6" t="s">
        <v>256</v>
      </c>
      <c r="H111" s="6">
        <v>1</v>
      </c>
    </row>
    <row r="112" spans="1:8" ht="15.95">
      <c r="F112" s="126"/>
      <c r="G112" s="6" t="s">
        <v>173</v>
      </c>
    </row>
  </sheetData>
  <sheetProtection selectLockedCell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7"/>
  <sheetViews>
    <sheetView workbookViewId="0">
      <selection activeCell="L22" sqref="L22"/>
    </sheetView>
  </sheetViews>
  <sheetFormatPr defaultColWidth="10.85546875" defaultRowHeight="15"/>
  <cols>
    <col min="1" max="1" width="12.85546875" bestFit="1" customWidth="1"/>
    <col min="2" max="2" width="13.85546875" bestFit="1" customWidth="1"/>
    <col min="3" max="3" width="21.85546875" bestFit="1" customWidth="1"/>
    <col min="4" max="4" width="19.140625" bestFit="1" customWidth="1"/>
    <col min="7" max="7" width="15.28515625" bestFit="1" customWidth="1"/>
  </cols>
  <sheetData>
    <row r="1" spans="1:8">
      <c r="A1" s="142" t="s">
        <v>257</v>
      </c>
      <c r="B1" s="143" t="s">
        <v>258</v>
      </c>
      <c r="C1" s="142" t="s">
        <v>259</v>
      </c>
      <c r="D1" s="142" t="s">
        <v>260</v>
      </c>
      <c r="E1" s="142" t="s">
        <v>14</v>
      </c>
      <c r="F1" s="142" t="s">
        <v>261</v>
      </c>
      <c r="G1" s="142" t="s">
        <v>262</v>
      </c>
      <c r="H1" s="142" t="s">
        <v>20</v>
      </c>
    </row>
    <row r="2" spans="1:8">
      <c r="A2">
        <f>'About you'!$D$3</f>
        <v>0</v>
      </c>
      <c r="B2">
        <f>'About you'!$D$5</f>
        <v>0</v>
      </c>
      <c r="C2" t="str">
        <f>'Sustainability management'!$B$2</f>
        <v>sustainability management</v>
      </c>
      <c r="D2" t="str">
        <f>'Sustainability management'!$A$8</f>
        <v xml:space="preserve">People &amp; responsibility </v>
      </c>
      <c r="E2" t="str">
        <f>'Sustainability management'!A9</f>
        <v>PR1</v>
      </c>
      <c r="F2">
        <f>'Sustainability management'!E9</f>
        <v>0</v>
      </c>
      <c r="G2">
        <f>'Sustainability management'!H9</f>
        <v>0</v>
      </c>
      <c r="H2">
        <f>'Sustainability management'!J9</f>
        <v>0</v>
      </c>
    </row>
    <row r="3" spans="1:8">
      <c r="A3">
        <f>'About you'!$D$3</f>
        <v>0</v>
      </c>
      <c r="B3">
        <f>'About you'!$D$5</f>
        <v>0</v>
      </c>
      <c r="C3" t="str">
        <f>'Sustainability management'!$B$2</f>
        <v>sustainability management</v>
      </c>
      <c r="D3" t="str">
        <f>'Sustainability management'!$A$8</f>
        <v xml:space="preserve">People &amp; responsibility </v>
      </c>
      <c r="E3" t="str">
        <f>'Sustainability management'!A10</f>
        <v>PR2</v>
      </c>
      <c r="F3">
        <f>'Sustainability management'!E10</f>
        <v>0</v>
      </c>
      <c r="G3">
        <f>'Sustainability management'!H10</f>
        <v>0</v>
      </c>
      <c r="H3">
        <f>'Sustainability management'!J10</f>
        <v>0</v>
      </c>
    </row>
    <row r="4" spans="1:8">
      <c r="A4">
        <f>'About you'!$D$3</f>
        <v>0</v>
      </c>
      <c r="B4">
        <f>'About you'!$D$5</f>
        <v>0</v>
      </c>
      <c r="C4" t="str">
        <f>'Sustainability management'!$B$2</f>
        <v>sustainability management</v>
      </c>
      <c r="D4" t="str">
        <f>'Sustainability management'!$A$11</f>
        <v xml:space="preserve">Corporate sustainability </v>
      </c>
      <c r="E4" t="str">
        <f>'Sustainability management'!A12</f>
        <v>CS1</v>
      </c>
      <c r="F4">
        <f>'Sustainability management'!E12</f>
        <v>0</v>
      </c>
      <c r="G4">
        <f>'Sustainability management'!H12</f>
        <v>0</v>
      </c>
      <c r="H4">
        <f>'Sustainability management'!J12</f>
        <v>0</v>
      </c>
    </row>
    <row r="5" spans="1:8">
      <c r="A5">
        <f>'About you'!$D$3</f>
        <v>0</v>
      </c>
      <c r="B5">
        <f>'About you'!$D$5</f>
        <v>0</v>
      </c>
      <c r="C5" t="str">
        <f>'Sustainability management'!$B$2</f>
        <v>sustainability management</v>
      </c>
      <c r="D5" t="str">
        <f>'Sustainability management'!$A$11</f>
        <v xml:space="preserve">Corporate sustainability </v>
      </c>
      <c r="E5" t="str">
        <f>'Sustainability management'!A13</f>
        <v>CS2</v>
      </c>
      <c r="F5">
        <f>'Sustainability management'!E13</f>
        <v>0</v>
      </c>
      <c r="G5">
        <f>'Sustainability management'!H13</f>
        <v>0</v>
      </c>
      <c r="H5">
        <f>'Sustainability management'!J13</f>
        <v>0</v>
      </c>
    </row>
    <row r="6" spans="1:8">
      <c r="A6">
        <f>'About you'!$D$3</f>
        <v>0</v>
      </c>
      <c r="B6">
        <f>'About you'!$D$5</f>
        <v>0</v>
      </c>
      <c r="C6" t="str">
        <f>'Sustainability management'!$B$2</f>
        <v>sustainability management</v>
      </c>
      <c r="D6" t="str">
        <f>'Sustainability management'!$A$11</f>
        <v xml:space="preserve">Corporate sustainability </v>
      </c>
      <c r="E6" t="str">
        <f>'Sustainability management'!A14</f>
        <v>CS3</v>
      </c>
      <c r="F6">
        <f>'Sustainability management'!E14</f>
        <v>0</v>
      </c>
      <c r="G6">
        <f>'Sustainability management'!H14</f>
        <v>0</v>
      </c>
      <c r="H6">
        <f>'Sustainability management'!J14</f>
        <v>0</v>
      </c>
    </row>
    <row r="7" spans="1:8">
      <c r="A7">
        <f>'About you'!$D$3</f>
        <v>0</v>
      </c>
      <c r="B7">
        <f>'About you'!$D$5</f>
        <v>0</v>
      </c>
      <c r="C7" t="str">
        <f>'Sustainability management'!$B$2</f>
        <v>sustainability management</v>
      </c>
      <c r="D7" t="str">
        <f>'Sustainability management'!$A$11</f>
        <v xml:space="preserve">Corporate sustainability </v>
      </c>
      <c r="E7" t="str">
        <f>'Sustainability management'!A15</f>
        <v>CS4</v>
      </c>
      <c r="F7">
        <f>'Sustainability management'!E15</f>
        <v>0</v>
      </c>
      <c r="G7">
        <f>'Sustainability management'!H15</f>
        <v>0</v>
      </c>
      <c r="H7">
        <f>'Sustainability management'!J15</f>
        <v>0</v>
      </c>
    </row>
    <row r="8" spans="1:8">
      <c r="A8">
        <f>'About you'!$D$3</f>
        <v>0</v>
      </c>
      <c r="B8">
        <f>'About you'!$D$5</f>
        <v>0</v>
      </c>
      <c r="C8" t="str">
        <f>'Fleet '!$B$2</f>
        <v>fleet</v>
      </c>
      <c r="D8" t="str">
        <f>'Fleet '!$A$7</f>
        <v>Fleet</v>
      </c>
      <c r="E8" t="str">
        <f>'Fleet '!A8</f>
        <v>FL1</v>
      </c>
      <c r="F8">
        <f>'Fleet '!E8</f>
        <v>0</v>
      </c>
      <c r="G8">
        <f>'Fleet '!H8</f>
        <v>0</v>
      </c>
      <c r="H8">
        <f>'Fleet '!J8</f>
        <v>0</v>
      </c>
    </row>
    <row r="9" spans="1:8">
      <c r="A9">
        <f>'About you'!$D$3</f>
        <v>0</v>
      </c>
      <c r="B9">
        <f>'About you'!$D$5</f>
        <v>0</v>
      </c>
      <c r="C9" t="str">
        <f>'Fleet '!$B$2</f>
        <v>fleet</v>
      </c>
      <c r="D9" t="str">
        <f>'Fleet '!$A$7</f>
        <v>Fleet</v>
      </c>
      <c r="E9" t="str">
        <f>'Fleet '!A9</f>
        <v>FL2</v>
      </c>
      <c r="F9">
        <f>'Fleet '!E9</f>
        <v>0</v>
      </c>
      <c r="G9">
        <f>'Fleet '!H9</f>
        <v>0</v>
      </c>
      <c r="H9">
        <f>'Fleet '!J9</f>
        <v>0</v>
      </c>
    </row>
    <row r="10" spans="1:8">
      <c r="A10">
        <f>'About you'!$D$3</f>
        <v>0</v>
      </c>
      <c r="B10">
        <f>'About you'!$D$5</f>
        <v>0</v>
      </c>
      <c r="C10" t="str">
        <f>'Fleet '!$B$2</f>
        <v>fleet</v>
      </c>
      <c r="D10" t="str">
        <f>'Fleet '!$A$7</f>
        <v>Fleet</v>
      </c>
      <c r="E10" t="str">
        <f>'Fleet '!A10</f>
        <v>FL3</v>
      </c>
      <c r="F10">
        <f>'Fleet '!E10</f>
        <v>0</v>
      </c>
      <c r="G10">
        <f>'Fleet '!H10</f>
        <v>0</v>
      </c>
      <c r="H10">
        <f>'Fleet '!J10</f>
        <v>0</v>
      </c>
    </row>
    <row r="11" spans="1:8">
      <c r="A11">
        <f>'About you'!$D$3</f>
        <v>0</v>
      </c>
      <c r="B11">
        <f>'About you'!$D$5</f>
        <v>0</v>
      </c>
      <c r="C11" t="str">
        <f>'Fleet '!$B$2</f>
        <v>fleet</v>
      </c>
      <c r="D11" t="str">
        <f>'Fleet '!$A$7</f>
        <v>Fleet</v>
      </c>
      <c r="E11" t="str">
        <f>'Fleet '!A11</f>
        <v>FL4</v>
      </c>
      <c r="F11">
        <f>'Fleet '!E11</f>
        <v>0</v>
      </c>
      <c r="G11">
        <f>'Fleet '!H11</f>
        <v>0</v>
      </c>
      <c r="H11">
        <f>'Fleet '!J11</f>
        <v>0</v>
      </c>
    </row>
    <row r="12" spans="1:8">
      <c r="A12">
        <f>'About you'!$D$3</f>
        <v>0</v>
      </c>
      <c r="B12">
        <f>'About you'!$D$5</f>
        <v>0</v>
      </c>
      <c r="C12" t="str">
        <f>'Fleet '!$B$2</f>
        <v>fleet</v>
      </c>
      <c r="D12" t="str">
        <f>'Fleet '!$A$7</f>
        <v>Fleet</v>
      </c>
      <c r="E12" t="str">
        <f>'Fleet '!A12</f>
        <v>FL5</v>
      </c>
      <c r="F12">
        <f>'Fleet '!E12</f>
        <v>0</v>
      </c>
      <c r="G12">
        <f>'Fleet '!H12</f>
        <v>0</v>
      </c>
      <c r="H12">
        <f>'Fleet '!J12</f>
        <v>0</v>
      </c>
    </row>
    <row r="13" spans="1:8">
      <c r="A13">
        <f>'About you'!$D$3</f>
        <v>0</v>
      </c>
      <c r="B13">
        <f>'About you'!$D$5</f>
        <v>0</v>
      </c>
      <c r="C13" t="str">
        <f>'Fleet '!$B$2</f>
        <v>fleet</v>
      </c>
      <c r="D13" t="str">
        <f>'Fleet '!$A$7</f>
        <v>Fleet</v>
      </c>
      <c r="E13" t="str">
        <f>'Fleet '!A13</f>
        <v>FL6</v>
      </c>
      <c r="F13">
        <f>'Fleet '!E13</f>
        <v>0</v>
      </c>
      <c r="G13">
        <f>'Fleet '!H13</f>
        <v>0</v>
      </c>
      <c r="H13">
        <f>'Fleet '!J13</f>
        <v>0</v>
      </c>
    </row>
    <row r="14" spans="1:8">
      <c r="A14">
        <f>'About you'!$D$3</f>
        <v>0</v>
      </c>
      <c r="B14">
        <f>'About you'!$D$5</f>
        <v>0</v>
      </c>
      <c r="C14" t="str">
        <f>'Fleet '!$B$2</f>
        <v>fleet</v>
      </c>
      <c r="D14" t="str">
        <f>'Fleet '!$A$7</f>
        <v>Fleet</v>
      </c>
      <c r="E14" t="e">
        <f>'Fleet '!#REF!</f>
        <v>#REF!</v>
      </c>
      <c r="F14" t="e">
        <f>'Fleet '!#REF!</f>
        <v>#REF!</v>
      </c>
      <c r="G14" t="e">
        <f>'Fleet '!#REF!</f>
        <v>#REF!</v>
      </c>
      <c r="H14" t="e">
        <f>'Fleet '!#REF!</f>
        <v>#REF!</v>
      </c>
    </row>
    <row r="15" spans="1:8">
      <c r="A15">
        <f>'About you'!$D$3</f>
        <v>0</v>
      </c>
      <c r="B15">
        <f>'About you'!$D$5</f>
        <v>0</v>
      </c>
      <c r="C15" t="str">
        <f>'Fleet '!$B$2</f>
        <v>fleet</v>
      </c>
      <c r="D15" t="str">
        <f>'Fleet '!$A$14</f>
        <v>Drivers</v>
      </c>
      <c r="E15" t="str">
        <f>'Fleet '!A15</f>
        <v>D1</v>
      </c>
      <c r="F15">
        <f>'Fleet '!E15</f>
        <v>0</v>
      </c>
      <c r="G15">
        <f>'Fleet '!H15</f>
        <v>0</v>
      </c>
      <c r="H15">
        <f>'Fleet '!J15</f>
        <v>0</v>
      </c>
    </row>
    <row r="16" spans="1:8">
      <c r="A16">
        <f>'About you'!$D$3</f>
        <v>0</v>
      </c>
      <c r="B16">
        <f>'About you'!$D$5</f>
        <v>0</v>
      </c>
      <c r="C16" t="str">
        <f>'Fleet '!$B$2</f>
        <v>fleet</v>
      </c>
      <c r="D16" t="str">
        <f>'Fleet '!$A$14</f>
        <v>Drivers</v>
      </c>
      <c r="E16" t="str">
        <f>'Fleet '!A16</f>
        <v>D2</v>
      </c>
      <c r="F16">
        <f>'Fleet '!E16</f>
        <v>0</v>
      </c>
      <c r="G16">
        <f>'Fleet '!H16</f>
        <v>0</v>
      </c>
      <c r="H16">
        <f>'Fleet '!J16</f>
        <v>0</v>
      </c>
    </row>
    <row r="17" spans="1:8">
      <c r="A17">
        <f>'About you'!$D$3</f>
        <v>0</v>
      </c>
      <c r="B17">
        <f>'About you'!$D$5</f>
        <v>0</v>
      </c>
      <c r="C17" t="str">
        <f>'Fleet '!$B$2</f>
        <v>fleet</v>
      </c>
      <c r="D17" t="str">
        <f>'Fleet '!$A$14</f>
        <v>Drivers</v>
      </c>
      <c r="E17" t="str">
        <f>'Fleet '!A17</f>
        <v>D3</v>
      </c>
      <c r="F17">
        <f>'Fleet '!E17</f>
        <v>0</v>
      </c>
      <c r="G17">
        <f>'Fleet '!H17</f>
        <v>0</v>
      </c>
      <c r="H17">
        <f>'Fleet '!J17</f>
        <v>0</v>
      </c>
    </row>
    <row r="18" spans="1:8">
      <c r="A18">
        <f>'About you'!$D$3</f>
        <v>0</v>
      </c>
      <c r="B18">
        <f>'About you'!$D$5</f>
        <v>0</v>
      </c>
      <c r="C18" t="str">
        <f>'Fleet '!$B$2</f>
        <v>fleet</v>
      </c>
      <c r="D18" t="str">
        <f>'Fleet '!$A$18</f>
        <v>Fuel</v>
      </c>
      <c r="E18" t="str">
        <f>'Fleet '!A19</f>
        <v>FU1</v>
      </c>
      <c r="F18">
        <f>'Fleet '!E19</f>
        <v>0</v>
      </c>
      <c r="G18">
        <f>'Fleet '!H19</f>
        <v>0</v>
      </c>
      <c r="H18">
        <f>'Fleet '!J19</f>
        <v>0</v>
      </c>
    </row>
    <row r="19" spans="1:8">
      <c r="A19">
        <f>'About you'!$D$3</f>
        <v>0</v>
      </c>
      <c r="B19">
        <f>'About you'!$D$5</f>
        <v>0</v>
      </c>
      <c r="C19" t="str">
        <f>'Fleet '!$B$2</f>
        <v>fleet</v>
      </c>
      <c r="D19" t="str">
        <f>'Fleet '!$A$18</f>
        <v>Fuel</v>
      </c>
      <c r="E19" t="str">
        <f>'Fleet '!A20</f>
        <v>FU2</v>
      </c>
      <c r="F19">
        <f>'Fleet '!E20</f>
        <v>0</v>
      </c>
      <c r="G19">
        <f>'Fleet '!H20</f>
        <v>0</v>
      </c>
      <c r="H19">
        <f>'Fleet '!J20</f>
        <v>0</v>
      </c>
    </row>
    <row r="20" spans="1:8">
      <c r="A20">
        <f>'About you'!$D$3</f>
        <v>0</v>
      </c>
      <c r="B20">
        <f>'About you'!$D$5</f>
        <v>0</v>
      </c>
      <c r="C20" t="str">
        <f>'Fleet '!$B$2</f>
        <v>fleet</v>
      </c>
      <c r="D20" t="str">
        <f>'Fleet '!$A$18</f>
        <v>Fuel</v>
      </c>
      <c r="E20" t="str">
        <f>'Fleet '!A21</f>
        <v>FU3</v>
      </c>
      <c r="F20">
        <f>'Fleet '!E21</f>
        <v>0</v>
      </c>
      <c r="G20">
        <f>'Fleet '!H21</f>
        <v>0</v>
      </c>
      <c r="H20">
        <f>'Fleet '!J21</f>
        <v>0</v>
      </c>
    </row>
    <row r="21" spans="1:8">
      <c r="A21">
        <f>'About you'!$D$3</f>
        <v>0</v>
      </c>
      <c r="B21">
        <f>'About you'!$D$5</f>
        <v>0</v>
      </c>
      <c r="C21" t="str">
        <f>'Fleet '!$B$2</f>
        <v>fleet</v>
      </c>
      <c r="D21" t="str">
        <f>'Fleet '!$A$18</f>
        <v>Fuel</v>
      </c>
      <c r="E21" t="str">
        <f>'Fleet '!A22</f>
        <v>FU4</v>
      </c>
      <c r="F21">
        <f>'Fleet '!E22</f>
        <v>0</v>
      </c>
      <c r="G21">
        <f>'Fleet '!H22</f>
        <v>0</v>
      </c>
      <c r="H21">
        <f>'Fleet '!J22</f>
        <v>0</v>
      </c>
    </row>
    <row r="22" spans="1:8">
      <c r="A22">
        <f>'About you'!$D$3</f>
        <v>0</v>
      </c>
      <c r="B22">
        <f>'About you'!$D$5</f>
        <v>0</v>
      </c>
      <c r="C22" t="str">
        <f>'Fleet '!$B$2</f>
        <v>fleet</v>
      </c>
      <c r="D22" t="str">
        <f>'Fleet '!$A$23</f>
        <v xml:space="preserve">Refrigeration </v>
      </c>
      <c r="E22" t="str">
        <f>'Fleet '!A24</f>
        <v>RF1</v>
      </c>
      <c r="F22">
        <f>'Fleet '!E24</f>
        <v>0</v>
      </c>
      <c r="G22">
        <f>'Fleet '!H24</f>
        <v>0</v>
      </c>
      <c r="H22">
        <f>'Fleet '!J24</f>
        <v>0</v>
      </c>
    </row>
    <row r="23" spans="1:8">
      <c r="A23">
        <f>'About you'!$D$3</f>
        <v>0</v>
      </c>
      <c r="B23">
        <f>'About you'!$D$5</f>
        <v>0</v>
      </c>
      <c r="C23" t="str">
        <f>'Fleet '!$B$2</f>
        <v>fleet</v>
      </c>
      <c r="D23" t="str">
        <f>'Fleet '!$A$23</f>
        <v xml:space="preserve">Refrigeration </v>
      </c>
      <c r="E23" t="str">
        <f>'Fleet '!A25</f>
        <v>RF2</v>
      </c>
      <c r="F23">
        <f>'Fleet '!E25</f>
        <v>0</v>
      </c>
      <c r="G23">
        <f>'Fleet '!H25</f>
        <v>0</v>
      </c>
      <c r="H23">
        <f>'Fleet '!J25</f>
        <v>0</v>
      </c>
    </row>
    <row r="24" spans="1:8">
      <c r="A24">
        <f>'About you'!$D$3</f>
        <v>0</v>
      </c>
      <c r="B24">
        <f>'About you'!$D$5</f>
        <v>0</v>
      </c>
      <c r="C24" t="str">
        <f>Warehouse!$B$2</f>
        <v>warehouses</v>
      </c>
      <c r="D24" t="str">
        <f>Warehouse!$A$9</f>
        <v>General</v>
      </c>
      <c r="E24" t="str">
        <f>Warehouse!A10</f>
        <v>G1</v>
      </c>
      <c r="F24">
        <f>Warehouse!E10</f>
        <v>0</v>
      </c>
      <c r="G24">
        <f>Warehouse!H10</f>
        <v>0</v>
      </c>
      <c r="H24">
        <f>Warehouse!J10</f>
        <v>0</v>
      </c>
    </row>
    <row r="25" spans="1:8">
      <c r="A25">
        <f>'About you'!$D$3</f>
        <v>0</v>
      </c>
      <c r="B25">
        <f>'About you'!$D$5</f>
        <v>0</v>
      </c>
      <c r="C25" t="str">
        <f>Warehouse!$B$2</f>
        <v>warehouses</v>
      </c>
      <c r="D25" t="str">
        <f>Warehouse!$A$9</f>
        <v>General</v>
      </c>
      <c r="E25" t="str">
        <f>Warehouse!A11</f>
        <v>G2</v>
      </c>
      <c r="F25">
        <f>Warehouse!E11</f>
        <v>0</v>
      </c>
      <c r="G25">
        <f>Warehouse!H11</f>
        <v>0</v>
      </c>
      <c r="H25">
        <f>Warehouse!J11</f>
        <v>0</v>
      </c>
    </row>
    <row r="26" spans="1:8">
      <c r="A26">
        <f>'About you'!$D$3</f>
        <v>0</v>
      </c>
      <c r="B26">
        <f>'About you'!$D$5</f>
        <v>0</v>
      </c>
      <c r="C26" t="str">
        <f>Warehouse!$B$2</f>
        <v>warehouses</v>
      </c>
      <c r="D26" t="str">
        <f>Warehouse!$A$9</f>
        <v>General</v>
      </c>
      <c r="E26" t="str">
        <f>Warehouse!A12</f>
        <v>G3</v>
      </c>
      <c r="F26">
        <f>Warehouse!E12</f>
        <v>0</v>
      </c>
      <c r="G26">
        <f>Warehouse!H12</f>
        <v>0</v>
      </c>
      <c r="H26">
        <f>Warehouse!J12</f>
        <v>0</v>
      </c>
    </row>
    <row r="27" spans="1:8">
      <c r="A27">
        <f>'About you'!$D$3</f>
        <v>0</v>
      </c>
      <c r="B27">
        <f>'About you'!$D$5</f>
        <v>0</v>
      </c>
      <c r="C27" t="str">
        <f>Warehouse!$B$2</f>
        <v>warehouses</v>
      </c>
      <c r="D27" t="str">
        <f>Warehouse!$A$9</f>
        <v>General</v>
      </c>
      <c r="E27" t="str">
        <f>Warehouse!A13</f>
        <v>G4</v>
      </c>
      <c r="F27">
        <f>Warehouse!E13</f>
        <v>0</v>
      </c>
      <c r="G27">
        <f>Warehouse!H13</f>
        <v>0</v>
      </c>
      <c r="H27">
        <f>Warehouse!J13</f>
        <v>0</v>
      </c>
    </row>
    <row r="28" spans="1:8">
      <c r="A28">
        <f>'About you'!$D$3</f>
        <v>0</v>
      </c>
      <c r="B28">
        <f>'About you'!$D$5</f>
        <v>0</v>
      </c>
      <c r="C28" t="str">
        <f>Warehouse!$B$2</f>
        <v>warehouses</v>
      </c>
      <c r="D28" t="str">
        <f>Warehouse!$A$9</f>
        <v>General</v>
      </c>
      <c r="E28" t="str">
        <f>Warehouse!A14</f>
        <v>G5</v>
      </c>
      <c r="F28">
        <f>Warehouse!E14</f>
        <v>0</v>
      </c>
      <c r="G28">
        <f>Warehouse!H14</f>
        <v>0</v>
      </c>
      <c r="H28">
        <f>Warehouse!J14</f>
        <v>0</v>
      </c>
    </row>
    <row r="29" spans="1:8">
      <c r="A29">
        <f>'About you'!$D$3</f>
        <v>0</v>
      </c>
      <c r="B29">
        <f>'About you'!$D$5</f>
        <v>0</v>
      </c>
      <c r="C29" t="str">
        <f>Warehouse!$B$2</f>
        <v>warehouses</v>
      </c>
      <c r="D29" t="str">
        <f>Warehouse!$A$15</f>
        <v xml:space="preserve">Energy </v>
      </c>
      <c r="E29" t="str">
        <f>Warehouse!A16</f>
        <v>E1</v>
      </c>
      <c r="F29">
        <f>Warehouse!E16</f>
        <v>0</v>
      </c>
      <c r="G29">
        <f>Warehouse!H16</f>
        <v>0</v>
      </c>
      <c r="H29">
        <f>Warehouse!J16</f>
        <v>0</v>
      </c>
    </row>
    <row r="30" spans="1:8">
      <c r="A30">
        <f>'About you'!$D$3</f>
        <v>0</v>
      </c>
      <c r="B30">
        <f>'About you'!$D$5</f>
        <v>0</v>
      </c>
      <c r="C30" t="str">
        <f>Warehouse!$B$2</f>
        <v>warehouses</v>
      </c>
      <c r="D30" t="str">
        <f>Warehouse!$A$15</f>
        <v xml:space="preserve">Energy </v>
      </c>
      <c r="E30" t="str">
        <f>Warehouse!A17</f>
        <v>E2</v>
      </c>
      <c r="F30">
        <f>Warehouse!E17</f>
        <v>0</v>
      </c>
      <c r="G30">
        <f>Warehouse!H17</f>
        <v>0</v>
      </c>
      <c r="H30">
        <f>Warehouse!J17</f>
        <v>0</v>
      </c>
    </row>
    <row r="31" spans="1:8">
      <c r="A31">
        <f>'About you'!$D$3</f>
        <v>0</v>
      </c>
      <c r="B31">
        <f>'About you'!$D$5</f>
        <v>0</v>
      </c>
      <c r="C31" t="str">
        <f>Warehouse!$B$2</f>
        <v>warehouses</v>
      </c>
      <c r="D31" t="str">
        <f>Warehouse!$A$15</f>
        <v xml:space="preserve">Energy </v>
      </c>
      <c r="E31" t="str">
        <f>Warehouse!A18</f>
        <v>E3</v>
      </c>
      <c r="F31">
        <f>Warehouse!E18</f>
        <v>0</v>
      </c>
      <c r="G31">
        <f>Warehouse!H18</f>
        <v>0</v>
      </c>
      <c r="H31">
        <f>Warehouse!J18</f>
        <v>0</v>
      </c>
    </row>
    <row r="32" spans="1:8">
      <c r="A32">
        <f>'About you'!$D$3</f>
        <v>0</v>
      </c>
      <c r="B32">
        <f>'About you'!$D$5</f>
        <v>0</v>
      </c>
      <c r="C32" t="str">
        <f>Warehouse!$B$2</f>
        <v>warehouses</v>
      </c>
      <c r="D32" t="str">
        <f>Warehouse!$A$15</f>
        <v xml:space="preserve">Energy </v>
      </c>
      <c r="E32" t="str">
        <f>Warehouse!A19</f>
        <v>E4</v>
      </c>
      <c r="F32">
        <f>Warehouse!E19</f>
        <v>0</v>
      </c>
      <c r="G32">
        <f>Warehouse!H19</f>
        <v>0</v>
      </c>
      <c r="H32">
        <f>Warehouse!J19</f>
        <v>0</v>
      </c>
    </row>
    <row r="33" spans="1:8">
      <c r="A33">
        <f>'About you'!$D$3</f>
        <v>0</v>
      </c>
      <c r="B33">
        <f>'About you'!$D$5</f>
        <v>0</v>
      </c>
      <c r="C33" t="str">
        <f>Warehouse!$B$2</f>
        <v>warehouses</v>
      </c>
      <c r="D33" t="str">
        <f>Warehouse!$A$15</f>
        <v xml:space="preserve">Energy </v>
      </c>
      <c r="E33" t="str">
        <f>Warehouse!A20</f>
        <v>E5</v>
      </c>
      <c r="F33">
        <f>Warehouse!E20</f>
        <v>0</v>
      </c>
      <c r="G33">
        <f>Warehouse!H20</f>
        <v>0</v>
      </c>
      <c r="H33">
        <f>Warehouse!J20</f>
        <v>0</v>
      </c>
    </row>
    <row r="34" spans="1:8">
      <c r="A34">
        <f>'About you'!$D$3</f>
        <v>0</v>
      </c>
      <c r="B34">
        <f>'About you'!$D$5</f>
        <v>0</v>
      </c>
      <c r="C34" t="str">
        <f>Warehouse!$B$2</f>
        <v>warehouses</v>
      </c>
      <c r="D34" t="str">
        <f>Warehouse!$A$15</f>
        <v xml:space="preserve">Energy </v>
      </c>
      <c r="E34" t="str">
        <f>Warehouse!A21</f>
        <v>E6</v>
      </c>
      <c r="F34">
        <f>Warehouse!E21</f>
        <v>0</v>
      </c>
      <c r="G34">
        <f>Warehouse!H21</f>
        <v>0</v>
      </c>
      <c r="H34">
        <f>Warehouse!J21</f>
        <v>0</v>
      </c>
    </row>
    <row r="35" spans="1:8">
      <c r="A35">
        <f>'About you'!$D$3</f>
        <v>0</v>
      </c>
      <c r="B35">
        <f>'About you'!$D$5</f>
        <v>0</v>
      </c>
      <c r="C35" t="str">
        <f>Warehouse!$B$2</f>
        <v>warehouses</v>
      </c>
      <c r="D35" t="str">
        <f>Warehouse!$A$22</f>
        <v>Greenhouse Gas Emissions</v>
      </c>
      <c r="E35" t="str">
        <f>Warehouse!A23</f>
        <v>GHG1</v>
      </c>
      <c r="F35">
        <f>Warehouse!E23</f>
        <v>0</v>
      </c>
      <c r="G35">
        <f>Warehouse!H23</f>
        <v>0</v>
      </c>
      <c r="H35">
        <f>Warehouse!J23</f>
        <v>0</v>
      </c>
    </row>
    <row r="36" spans="1:8">
      <c r="A36">
        <f>'About you'!$D$3</f>
        <v>0</v>
      </c>
      <c r="B36">
        <f>'About you'!$D$5</f>
        <v>0</v>
      </c>
      <c r="C36" t="str">
        <f>Warehouse!$B$2</f>
        <v>warehouses</v>
      </c>
      <c r="D36" t="str">
        <f>Warehouse!$A$22</f>
        <v>Greenhouse Gas Emissions</v>
      </c>
      <c r="E36" t="str">
        <f>Warehouse!A24</f>
        <v>GHG2</v>
      </c>
      <c r="F36">
        <f>Warehouse!E24</f>
        <v>0</v>
      </c>
      <c r="G36">
        <f>Warehouse!H24</f>
        <v>0</v>
      </c>
      <c r="H36">
        <f>Warehouse!J24</f>
        <v>0</v>
      </c>
    </row>
    <row r="37" spans="1:8">
      <c r="A37">
        <f>'About you'!$D$3</f>
        <v>0</v>
      </c>
      <c r="B37">
        <f>'About you'!$D$5</f>
        <v>0</v>
      </c>
      <c r="C37" t="str">
        <f>Warehouse!$B$2</f>
        <v>warehouses</v>
      </c>
      <c r="D37" t="str">
        <f>Warehouse!$A$22</f>
        <v>Greenhouse Gas Emissions</v>
      </c>
      <c r="E37" t="str">
        <f>Warehouse!A25</f>
        <v>GHG3</v>
      </c>
      <c r="F37">
        <f>Warehouse!E25</f>
        <v>0</v>
      </c>
      <c r="G37">
        <f>Warehouse!H25</f>
        <v>0</v>
      </c>
      <c r="H37">
        <f>Warehouse!J25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Innocent Ltd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L at innocent</dc:creator>
  <cp:keywords/>
  <dc:description/>
  <cp:lastModifiedBy/>
  <cp:revision/>
  <dcterms:created xsi:type="dcterms:W3CDTF">2016-11-10T12:13:11Z</dcterms:created>
  <dcterms:modified xsi:type="dcterms:W3CDTF">2021-05-18T11:50:52Z</dcterms:modified>
  <cp:category/>
  <cp:contentStatus/>
</cp:coreProperties>
</file>